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comments/comment2.xml" ContentType="application/vnd.openxmlformats-officedocument.spreadsheetml.comments+xml"/>
  <Override PartName="/xl/worksheets/sheet5.xml" ContentType="application/vnd.openxmlformats-officedocument.spreadsheetml.worksheet+xml"/>
  <Override PartName="/xl/drawings/drawing1.xml" ContentType="application/vnd.openxmlformats-officedocument.drawing+xml"/>
  <Override PartName="/xl/worksheets/sheet6.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nswers" sheetId="2" state="visible" r:id="rId2"/>
    <sheet xmlns:r="http://schemas.openxmlformats.org/officeDocument/2006/relationships" name="Cell scores" sheetId="3" state="visible" r:id="rId3"/>
    <sheet xmlns:r="http://schemas.openxmlformats.org/officeDocument/2006/relationships" name="Cell readout" sheetId="4" state="visible" r:id="rId4"/>
    <sheet xmlns:r="http://schemas.openxmlformats.org/officeDocument/2006/relationships" name="Profile" sheetId="5" state="visible" r:id="rId5"/>
    <sheet xmlns:r="http://schemas.openxmlformats.org/officeDocument/2006/relationships" name="Placement" sheetId="6" state="visible" r:id="rId6"/>
  </sheets>
  <definedNames>
    <definedName name="_xlnm.Print_Area" localSheetId="0">'Read me'!$A$1:$A$47</definedName>
    <definedName name="_xlnm.Print_Titles" localSheetId="1">'Answers'!$1:$1</definedName>
    <definedName name="_xlnm.Print_Area" localSheetId="1">'Answers'!$A$1:$H$69</definedName>
    <definedName name="_xlnm.Print_Titles" localSheetId="2">'Cell scores'!$1:$1</definedName>
    <definedName name="_xlnm.Print_Area" localSheetId="2">'Cell scores'!$A$1:$N$61</definedName>
    <definedName name="_xlnm.Print_Titles" localSheetId="3">'Cell readout'!$1:$1</definedName>
    <definedName name="_xlnm.Print_Area" localSheetId="3">'Cell readout'!$A$1:$F$21</definedName>
    <definedName name="_xlnm.Print_Area" localSheetId="4">'Profile'!$A$1:$H$37</definedName>
    <definedName name="_xlnm.Print_Area" localSheetId="5">'Placement'!$A$1:$B$19</definedName>
  </definedNames>
  <calcPr calcId="124519" calcMode="auto" fullCalcOnLoad="1" calcOnSave="1" forceFullCalc="1"/>
</workbook>
</file>

<file path=xl/styles.xml><?xml version="1.0" encoding="utf-8"?>
<styleSheet xmlns="http://schemas.openxmlformats.org/spreadsheetml/2006/main">
  <numFmts count="0"/>
  <fonts count="13">
    <font>
      <name val="Calibri"/>
      <family val="2"/>
      <color theme="1"/>
      <sz val="11"/>
      <scheme val="minor"/>
    </font>
    <font>
      <b val="1"/>
      <color rgb="0000547B"/>
      <sz val="12"/>
    </font>
    <font>
      <color rgb="00000000"/>
      <sz val="11"/>
    </font>
    <font>
      <b val="1"/>
      <color rgb="0000547B"/>
      <sz val="11"/>
    </font>
    <font>
      <name val="Montserrat"/>
      <b val="1"/>
      <color rgb="00FFFFFF"/>
      <sz val="11"/>
    </font>
    <font>
      <b val="1"/>
      <sz val="10"/>
    </font>
    <font>
      <b val="1"/>
    </font>
    <font>
      <b val="1"/>
      <color rgb="0000547B"/>
      <sz val="13"/>
    </font>
    <font>
      <i val="1"/>
      <sz val="11"/>
    </font>
    <font>
      <name val="Montserrat"/>
      <b val="1"/>
    </font>
    <font>
      <b val="1"/>
      <color rgb="0000547B"/>
    </font>
    <font>
      <i val="1"/>
      <color rgb="003092B1"/>
    </font>
    <font>
      <color rgb="00000000"/>
    </font>
  </fonts>
  <fills count="3">
    <fill>
      <patternFill/>
    </fill>
    <fill>
      <patternFill patternType="gray125"/>
    </fill>
    <fill>
      <patternFill patternType="solid">
        <fgColor rgb="0000547B"/>
      </patternFill>
    </fill>
  </fills>
  <borders count="2">
    <border>
      <left/>
      <right/>
      <top/>
      <bottom/>
      <diagonal/>
    </border>
    <border>
      <bottom style="thin">
        <color rgb="00D9D9D9"/>
      </bottom>
    </border>
  </borders>
  <cellStyleXfs count="1">
    <xf numFmtId="0" fontId="0" fillId="0" borderId="0"/>
  </cellStyleXfs>
  <cellXfs count="22">
    <xf numFmtId="0" fontId="0" fillId="0" borderId="0" pivotButton="0" quotePrefix="0" xfId="0"/>
    <xf numFmtId="0" fontId="1" fillId="0" borderId="0" applyAlignment="1" pivotButton="0" quotePrefix="0" xfId="0">
      <alignment vertical="top"/>
    </xf>
    <xf numFmtId="0" fontId="2" fillId="0" borderId="0" applyAlignment="1" pivotButton="0" quotePrefix="0" xfId="0">
      <alignment vertical="top"/>
    </xf>
    <xf numFmtId="0" fontId="3" fillId="0" borderId="0" applyAlignment="1" pivotButton="0" quotePrefix="0" xfId="0">
      <alignment vertical="top"/>
    </xf>
    <xf numFmtId="0" fontId="4" fillId="2" borderId="0" applyAlignment="1" pivotButton="0" quotePrefix="0" xfId="0">
      <alignment vertical="center" wrapText="1"/>
    </xf>
    <xf numFmtId="0" fontId="5" fillId="0" borderId="1" pivotButton="0" quotePrefix="0" xfId="0"/>
    <xf numFmtId="0" fontId="0" fillId="0" borderId="1" pivotButton="0" quotePrefix="0" xfId="0"/>
    <xf numFmtId="0" fontId="0" fillId="0" borderId="1" applyAlignment="1" pivotButton="0" quotePrefix="0" xfId="0">
      <alignment vertical="top" wrapText="1"/>
    </xf>
    <xf numFmtId="0" fontId="6" fillId="0" borderId="1" applyAlignment="1" pivotButton="0" quotePrefix="0" xfId="0">
      <alignment vertical="top" wrapText="1"/>
    </xf>
    <xf numFmtId="0" fontId="7" fillId="0" borderId="0" pivotButton="0" quotePrefix="0" xfId="0"/>
    <xf numFmtId="0" fontId="8" fillId="0" borderId="0" pivotButton="0" quotePrefix="0" xfId="0"/>
    <xf numFmtId="0" fontId="9" fillId="0" borderId="0" pivotButton="0" quotePrefix="0" xfId="0"/>
    <xf numFmtId="0" fontId="0" fillId="0" borderId="0" applyAlignment="1" pivotButton="0" quotePrefix="0" xfId="0">
      <alignment wrapText="1"/>
    </xf>
    <xf numFmtId="0" fontId="0" fillId="0" borderId="0" applyAlignment="1" pivotButton="0" quotePrefix="0" xfId="0">
      <alignment horizontal="center" wrapText="1"/>
    </xf>
    <xf numFmtId="0" fontId="6" fillId="0" borderId="0" applyAlignment="1" pivotButton="0" quotePrefix="0" xfId="0">
      <alignment horizontal="center" wrapText="1"/>
    </xf>
    <xf numFmtId="0" fontId="10" fillId="0" borderId="0" pivotButton="0" quotePrefix="0" xfId="0"/>
    <xf numFmtId="0" fontId="6" fillId="0" borderId="0" pivotButton="0" quotePrefix="0" xfId="0"/>
    <xf numFmtId="0" fontId="11" fillId="0" borderId="0" applyAlignment="1" pivotButton="0" quotePrefix="0" xfId="0">
      <alignment wrapText="1"/>
    </xf>
    <xf numFmtId="0" fontId="10" fillId="0" borderId="0" applyAlignment="1" pivotButton="0" quotePrefix="0" xfId="0">
      <alignment wrapText="1"/>
    </xf>
    <xf numFmtId="0" fontId="11" fillId="0" borderId="0" pivotButton="0" quotePrefix="0" xfId="0"/>
    <xf numFmtId="0" fontId="12" fillId="0" borderId="0" pivotButton="0" quotePrefix="0" xfId="0"/>
    <xf numFmtId="0" fontId="0"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Dimension level (0 absent · 1 nascent · 2 established · 3 leading)</a:t>
            </a:r>
          </a:p>
        </rich>
      </tx>
    </title>
    <plotArea>
      <barChart>
        <barDir val="bar"/>
        <grouping val="clustered"/>
        <ser>
          <idx val="0"/>
          <order val="0"/>
          <tx>
            <strRef>
              <f>'Profile'!M4</f>
            </strRef>
          </tx>
          <spPr>
            <a:ln xmlns:a="http://schemas.openxmlformats.org/drawingml/2006/main">
              <a:prstDash val="solid"/>
            </a:ln>
          </spPr>
          <cat>
            <numRef>
              <f>'Profile'!$A$5:$A$9</f>
            </numRef>
          </cat>
          <val>
            <numRef>
              <f>'Profile'!$M$5:$M$9</f>
            </numRef>
          </val>
        </ser>
        <gapWidth val="150"/>
        <axId val="10"/>
        <axId val="100"/>
      </barChart>
      <catAx>
        <axId val="10"/>
        <scaling>
          <orientation val="minMax"/>
        </scaling>
        <axPos val="l"/>
        <majorTickMark val="none"/>
        <minorTickMark val="none"/>
        <crossAx val="100"/>
        <lblOffset val="100"/>
      </catAx>
      <valAx>
        <axId val="100"/>
        <scaling>
          <orientation val="minMax"/>
          <max val="3"/>
          <min val="0"/>
        </scaling>
        <axPos val="l"/>
        <majorGridlines/>
        <numFmt formatCode="0" sourceLinked="0"/>
        <majorTickMark val="none"/>
        <minorTickMark val="none"/>
        <crossAx val="10"/>
        <majorUnit val="1"/>
      </valAx>
    </plotArea>
    <plotVisOnly val="1"/>
    <dispBlanksAs val="gap"/>
  </chart>
</chartSpace>
</file>

<file path=xl/comments/comment1.xml><?xml version="1.0" encoding="utf-8"?>
<comments xmlns="http://schemas.openxmlformats.org/spreadsheetml/2006/main">
  <authors>
    <author>Instats</author>
  </authors>
  <commentList>
    <comment ref="H2" authorId="0" shapeId="0">
      <text>
        <t>Expected evidence for this criterion:
Name the document and the specific clause, provide the URL, state the date of last review, and name the policy-library category under which it is filed.
There is no general Not applicable option. For a scope-conditioned criterion, cite the authorized scope determination, date, scope and rationale.</t>
      </text>
    </comment>
    <comment ref="H3" authorId="0" shapeId="0">
      <text>
        <t>Expected evidence for this criterion:
Attach the task table or list with its clause reference, and state how many research tasks it classifies.
There is no general Not applicable option. For a scope-conditioned criterion, cite the authorized scope determination, date, scope and rationale.</t>
      </text>
    </comment>
    <comment ref="H4" authorId="0" shapeId="0">
      <text>
        <t>Expected evidence for this criterion:
The clause naming the anchor instrument, the published review schedule, and the version note or committee minute recording the last review date.
There is no general Not applicable option. For a scope-conditioned criterion, cite the authorized scope determination, date, scope and rationale.</t>
      </text>
    </comment>
    <comment ref="H5" authorId="0" shapeId="0">
      <text>
        <t>Expected evidence for this criterion:
URL of the published scoring, the method statement, the publication date, and the next review date.
There is no general Not applicable option. For a scope-conditioned criterion, cite the authorized scope determination, date, scope and rationale.</t>
      </text>
    </comment>
    <comment ref="H6" authorId="0" shapeId="0">
      <text>
        <t>Expected evidence for this criterion:
Role title, current occupant, and the terms of reference or formal delegation instrument that assigns this accountability.
There is no general Not applicable option. For a scope-conditioned criterion, cite the authorized scope determination, date, scope and rationale.</t>
      </text>
    </comment>
    <comment ref="H7" authorId="0" shapeId="0">
      <text>
        <t>Expected evidence for this criterion:
The training materials or session outline, the attendance extract, and the proportion of currently active advisors and supervisors who completed the training in the most recent cycle.
There is no general Not applicable option. For a scope-conditioned criterion, cite the authorized scope determination, date, scope and rationale.</t>
      </text>
    </comment>
    <comment ref="H8" authorId="0" shapeId="0">
      <text>
        <t>Expected evidence for this criterion:
The published coverage figures, and the committee paper or minute recording the resulting institutional change.
There is no general Not applicable option. For a scope-conditioned criterion, cite the authorized scope determination, date, scope and rationale.</t>
      </text>
    </comment>
    <comment ref="H9" authorId="0" shapeId="0">
      <text>
        <t>Expected evidence for this criterion:
The form or system screen, along with the date the field was introduced.
There is no general Not applicable option. For a scope-conditioned criterion, cite the authorized scope determination, date, scope and rationale.</t>
      </text>
    </comment>
    <comment ref="H10" authorId="0" shapeId="0">
      <text>
        <t>Expected evidence for this criterion:
The form showing the structured task categories, and the completion instructions issued to students.
There is no general Not applicable option. For a scope-conditioned criterion, cite the authorized scope determination, date, scope and rationale.</t>
      </text>
    </comment>
    <comment ref="H11" authorId="0" shapeId="0">
      <text>
        <t>Expected evidence for this criterion:
The standing report, the receiving committee, the reporting frequency, and the most recent figures.
There is no general Not applicable option. For a scope-conditioned criterion, cite the authorized scope determination, date, scope and rationale.</t>
      </text>
    </comment>
    <comment ref="H12" authorId="0" shapeId="0">
      <text>
        <t>Expected evidence for this criterion:
The milestone form or procedure text that mandates this conversation, and the date it was introduced.
There is no general Not applicable option. For a scope-conditioned criterion, cite the authorized scope determination, date, scope and rationale.</t>
      </text>
    </comment>
    <comment ref="H13" authorId="0" shapeId="0">
      <text>
        <t>Expected evidence for this criterion:
The unit or module syllabus showing the learning outcome and how it is assessed, along with the student cohorts it currently reaches.
There is no general Not applicable option. For a scope-conditioned criterion, cite the authorized scope determination, date, scope and rationale.</t>
      </text>
    </comment>
    <comment ref="H14" authorId="0" shapeId="0">
      <text>
        <t>Expected evidence for this criterion:
The examiner appointment pack showing the date the AI section was added, the distribution record for the most recent examination round, and the escalation clause in the examination regulations.
There is no general Not applicable option. For a scope-conditioned criterion, cite the authorized scope determination, date, scope and rationale.</t>
      </text>
    </comment>
    <comment ref="H15" authorId="0" shapeId="0">
      <text>
        <t>Expected evidence for this criterion:
The audit protocol, the sample size, the most recent findings, and where they were published.
There is no general Not applicable option. For a scope-conditioned criterion, cite the authorized scope determination, date, scope and rationale.</t>
      </text>
    </comment>
    <comment ref="H16" authorId="0" shapeId="0">
      <text>
        <t>Expected evidence for this criterion:
The template, its URL, and the policy clause that mandates its use.
There is no general Not applicable option. For a scope-conditioned criterion, cite the authorized scope determination, date, scope and rationale.</t>
      </text>
    </comment>
    <comment ref="H17" authorId="0" shapeId="0">
      <text>
        <t>Expected evidence for this criterion:
The rules document, with the clause covering each of the four modes identified individually.
There is no general Not applicable option. For a scope-conditioned criterion, cite the authorized scope determination, date, scope and rationale.</t>
      </text>
    </comment>
    <comment ref="H18" authorId="0" shapeId="0">
      <text>
        <t>Expected evidence for this criterion:
The mapping table or guidance note, and the specific publisher policies it references.
There is no general Not applicable option. For a scope-conditioned criterion, cite the authorized scope determination, date, scope and rationale.</t>
      </text>
    </comment>
    <comment ref="H19" authorId="0" shapeId="0">
      <text>
        <t>Expected evidence for this criterion:
The review schedule, the formal record of the last review, and the published change log.
There is no general Not applicable option. For a scope-conditioned criterion, cite the authorized scope determination, date, scope and rationale.</t>
      </text>
    </comment>
    <comment ref="H20" authorId="0" shapeId="0">
      <text>
        <t>Expected evidence for this criterion:
The office name, the contact route, and the webpage that publishes it.
There is no general Not applicable option. For a scope-conditioned criterion, cite the authorized scope determination, date, scope and rationale.</t>
      </text>
    </comment>
    <comment ref="H21" authorId="0" shapeId="0">
      <text>
        <t>Expected evidence for this criterion:
The training session or course module, the delivering unit, and the enrollment or attendance figures for the last cycle.
There is no general Not applicable option. For a scope-conditioned criterion, cite the authorized scope determination, date, scope and rationale.</t>
      </text>
    </comment>
    <comment ref="H22" authorId="0" shapeId="0">
      <text>
        <t>Expected evidence for this criterion:
The published figures, the methodology used to produce them, and the publication date.
There is no general Not applicable option. For a scope-conditioned criterion, cite the authorized scope determination, date, scope and rationale.</t>
      </text>
    </comment>
    <comment ref="H23" authorId="0" shapeId="0">
      <text>
        <t>Expected evidence for this criterion:
The system screen showing the embedded template or data field.
There is no general Not applicable option. For a scope-conditioned criterion, cite the authorized scope determination, date, scope and rationale.</t>
      </text>
    </comment>
    <comment ref="H24" authorId="0" shapeId="0">
      <text>
        <t>Expected evidence for this criterion:
The metadata field definition, and a sample query result for the most recent deposit year.
There is no general Not applicable option. For a scope-conditioned criterion, cite the authorized scope determination, date, scope and rationale.</t>
      </text>
    </comment>
    <comment ref="H25" authorId="0" shapeId="0">
      <text>
        <t>Expected evidence for this criterion:
The formal report, the reported figure, the receiving committee, and the date it was tabled.
There is no general Not applicable option. For a scope-conditioned criterion, cite the authorized scope determination, date, scope and rationale.</t>
      </text>
    </comment>
    <comment ref="H26" authorId="0" shapeId="0">
      <text>
        <t>Expected evidence for this criterion:
The form or procedure that asks the question, and its location within the research workflow.
There is no general Not applicable option. For a scope-conditioned criterion, cite the authorized scope determination, date, scope and rationale.</t>
      </text>
    </comment>
    <comment ref="H27" authorId="0" shapeId="0">
      <text>
        <t>Expected evidence for this criterion:
The supervision record template showing the verification checkpoint, and a sample of completed records from the current academic year.
There is no general Not applicable option. For a scope-conditioned criterion, cite the authorized scope determination, date, scope and rationale.</t>
      </text>
    </comment>
    <comment ref="H28" authorId="0" shapeId="0">
      <text>
        <t>Expected evidence for this criterion:
The examination regulation clause, and the examiner report form showing the dedicated field.
There is no general Not applicable option. For a scope-conditioned criterion, cite the authorized scope determination, date, scope and rationale.</t>
      </text>
    </comment>
    <comment ref="H29" authorId="0" shapeId="0">
      <text>
        <t>Expected evidence for this criterion:
The name of the benchmarking exercise or peer group, the data contribution made, and the date of submission.
There is no general Not applicable option. For a scope-conditioned criterion, cite the authorized scope determination, date, scope and rationale.</t>
      </text>
    </comment>
    <comment ref="H30" authorId="0" shapeId="0">
      <text>
        <t>Expected evidence for this criterion:
The procurement policy clause covering AI tools, and the published entry point for the procurement gate.
There is no general Not applicable option. For a scope-conditioned criterion, cite the authorized scope determination, date, scope and rationale.</t>
      </text>
    </comment>
    <comment ref="H31" authorId="0" shapeId="0">
      <text>
        <t>Expected evidence for this criterion:
The procurement standard, identifying the specific clause covering each of the six properties. Answer Partial if fewer than six are covered, and list the missing properties.
There is no general Not applicable option. For a scope-conditioned criterion, cite the authorized scope determination, date, scope and rationale.</t>
      </text>
    </comment>
    <comment ref="H32" authorId="0" shapeId="0">
      <text>
        <t>Expected evidence for this criterion:
The exception clause, the designated approver role, and the register of exceptions granted over the last twelve months.
There is no general Not applicable option. For a scope-conditioned criterion, cite the authorized scope determination, date, scope and rationale.</t>
      </text>
    </comment>
    <comment ref="H33" authorId="0" shapeId="0">
      <text>
        <t>Expected evidence for this criterion:
The published audit, its stated cadence, the sample list of tools, and the publication date.
There is no general Not applicable option. For a scope-conditioned criterion, cite the authorized scope determination, date, scope and rationale.</t>
      </text>
    </comment>
    <comment ref="H34" authorId="0" shapeId="0">
      <text>
        <t>Expected evidence for this criterion:
The role title, the current occupant, and the formal delegation instrument.
There is no general Not applicable option. For a scope-conditioned criterion, cite the authorized scope determination, date, scope and rationale.</t>
      </text>
    </comment>
    <comment ref="H35" authorId="0" shapeId="0">
      <text>
        <t>Expected evidence for this criterion:
The terms of reference and the current published membership list.
There is no general Not applicable option. For a scope-conditioned criterion, cite the authorized scope determination, date, scope and rationale.</t>
      </text>
    </comment>
    <comment ref="H36" authorId="0" shapeId="0">
      <text>
        <t>Expected evidence for this criterion:
The commissioning record, the external verifier, the evaluation report, and the specific tools evaluated.
There is no general Not applicable option. For a scope-conditioned criterion, cite the authorized scope determination, date, scope and rationale.</t>
      </text>
    </comment>
    <comment ref="H37" authorId="0" shapeId="0">
      <text>
        <t>Expected evidence for this criterion:
The register, its location, and the date it was last updated.
There is no general Not applicable option. For a scope-conditioned criterion, cite the authorized scope determination, date, scope and rationale.</t>
      </text>
    </comment>
    <comment ref="H38" authorId="0" shapeId="0">
      <text>
        <t>Expected evidence for this criterion:
The tenancy configuration record, and the register entries showing residency and training-on-input status for each tool.
There is no general Not applicable option. For a scope-conditioned criterion, cite the authorized scope determination, date, scope and rationale.</t>
      </text>
    </comment>
    <comment ref="H39" authorId="0" shapeId="0">
      <text>
        <t>Expected evidence for this criterion:
The records-governance schedule entry, the retention period, and the list of systems it covers.
There is no general Not applicable option. For a scope-conditioned criterion, cite the authorized scope determination, date, scope and rationale.</t>
      </text>
    </comment>
    <comment ref="H40" authorId="0" shapeId="0">
      <text>
        <t>Expected evidence for this criterion:
The re-testing schedule, the most recent evaluation results, and the specific model versions tested.
There is no general Not applicable option. For a scope-conditioned criterion, cite the authorized scope determination, date, scope and rationale.</t>
      </text>
    </comment>
    <comment ref="H41" authorId="0" shapeId="0">
      <text>
        <t>Expected evidence for this criterion:
The request form or service-catalog entry, and the published service level agreement.
There is no general Not applicable option. For a scope-conditioned criterion, cite the authorized scope determination, date, scope and rationale.</t>
      </text>
    </comment>
    <comment ref="H42" authorId="0" shapeId="0">
      <text>
        <t>Expected evidence for this criterion:
The completed assessments, the official registration record where applicable, the completion dates, and the list of regulated use cases covered by each assessment.
There is no general Not applicable option. For a scope-conditioned criterion, cite the authorized scope determination, date, scope and rationale.</t>
      </text>
    </comment>
    <comment ref="H43" authorId="0" shapeId="0">
      <text>
        <t>Expected evidence for this criterion:
The named benchmark or consortium, the data contribution made, and the date of submission.
There is no general Not applicable option. For a scope-conditioned criterion, cite the authorized scope determination, date, scope and rationale.</t>
      </text>
    </comment>
    <comment ref="H44" authorId="0" shapeId="0">
      <text>
        <t>Expected evidence for this criterion:
The policy document, the relevant clause, and the list of competencies as published.
There is no general Not applicable option. For a scope-conditioned criterion, cite the authorized scope determination, date, scope and rationale.</t>
      </text>
    </comment>
    <comment ref="H45" authorId="0" shapeId="0">
      <text>
        <t>Expected evidence for this criterion:
The curriculum syllabus showing each of the six learning outcomes, along with the text establishing their relationship to traditional research methods. Answer Partial if fewer than six are named, and list the missing ones.
There is no general Not applicable option. For a scope-conditioned criterion, cite the authorized scope determination, date, scope and rationale.</t>
      </text>
    </comment>
    <comment ref="H46" authorId="0" shapeId="0">
      <text>
        <t>Expected evidence for this criterion:
The published provision and participation figures, the aligned assessment method and selected performance results, and the publication date. Graduate surveys, thesis disclosures, and advisor self-assessments may describe reach, experience, or practice, but they do not by themselves demonstrate competency acquisition.
There is no general Not applicable option. For a scope-conditioned criterion, cite the authorized scope determination, date, scope and rationale.</t>
      </text>
    </comment>
    <comment ref="H47" authorId="0" shapeId="0">
      <text>
        <t>Expected evidence for this criterion:
The training program, its designated owner, and student participation figures from the most recent cycle.
There is no general Not applicable option. For a scope-conditioned criterion, cite the authorized scope determination, date, scope and rationale.</t>
      </text>
    </comment>
    <comment ref="H48" authorId="0" shapeId="0">
      <text>
        <t>Expected evidence for this criterion:
The academic program regulation establishing the requirement, along with completion rates for the most recent cohort.
There is no general Not applicable option. For a scope-conditioned criterion, cite the authorized scope determination, date, scope and rationale.</t>
      </text>
    </comment>
    <comment ref="H49" authorId="0" shapeId="0">
      <text>
        <t>Expected evidence for this criterion:
Both training programs, a curriculum map comparing them against the six competencies, and separate completion figures for advisors and examiners.
There is no general Not applicable option. For a scope-conditioned criterion, cite the authorized scope determination, date, scope and rationale.</t>
      </text>
    </comment>
    <comment ref="H50" authorId="0" shapeId="0">
      <text>
        <t>Expected evidence for this criterion:
The external review report, the continuous improvement documentation, and the specific curricular changes made.
There is no general Not applicable option. For a scope-conditioned criterion, cite the authorized scope determination, date, scope and rationale.</t>
      </text>
    </comment>
    <comment ref="H51" authorId="0" shapeId="0">
      <text>
        <t>Expected evidence for this criterion:
The learning management system or administrative training record, and an extract showing verified completions.
There is no general Not applicable option. For a scope-conditioned criterion, cite the authorized scope determination, date, scope and rationale.</t>
      </text>
    </comment>
    <comment ref="H52" authorId="0" shapeId="0">
      <text>
        <t>Expected evidence for this criterion:
The supported delivery platform, approved curriculum version, assessment mapping, and retrievable completion records. A corpus-grounded tutoring environment may support delivery, but it is optional and is not required to satisfy this indicator.
There is no general Not applicable option. For a scope-conditioned criterion, cite the authorized scope determination, date, scope and rationale.</t>
      </text>
    </comment>
    <comment ref="H53" authorId="0" shapeId="0">
      <text>
        <t>Expected evidence for this criterion:
The automated report definition and its most recent data output.
There is no general Not applicable option. For a scope-conditioned criterion, cite the authorized scope determination, date, scope and rationale.</t>
      </text>
    </comment>
    <comment ref="H54" authorId="0" shapeId="0">
      <text>
        <t>Expected evidence for this criterion:
The student orientation agenda and the advisor appointment onboarding checklist, both dated.
There is no general Not applicable option. For a scope-conditioned criterion, cite the authorized scope determination, date, scope and rationale.</t>
      </text>
    </comment>
    <comment ref="H55" authorId="0" shapeId="0">
      <text>
        <t>Expected evidence for this criterion:
The review schedule, the minutes from the most recent review meeting, and the resulting curricular updates.
There is no general Not applicable option. For a scope-conditioned criterion, cite the authorized scope determination, date, scope and rationale.</t>
      </text>
    </comment>
    <comment ref="H56" authorId="0" shapeId="0">
      <text>
        <t>Expected evidence for this criterion:
The benchmarking initiative named, the specific data submitted, and the date of contribution.
There is no general Not applicable option. For a scope-conditioned criterion, cite the authorized scope determination, date, scope and rationale.</t>
      </text>
    </comment>
    <comment ref="H57" authorId="0" shapeId="0">
      <text>
        <t>Expected evidence for this criterion:
The governing document, the relevant clause, and the designated oversight body.
There is no general Not applicable option. For a scope-conditioned criterion, cite the authorized scope determination, date, scope and rationale.</t>
      </text>
    </comment>
    <comment ref="H58" authorId="0" shapeId="0">
      <text>
        <t>Expected evidence for this criterion:
The completed evaluation document, its completion date, and the published evaluation schedule.
There is no general Not applicable option. For a scope-conditioned criterion, cite the authorized scope determination, date, scope and rationale.</t>
      </text>
    </comment>
    <comment ref="H59" authorId="0" shapeId="0">
      <text>
        <t>Expected evidence for this criterion:
The plan, the assigned owner for each obligation, and the specific milestone deadlines. Name each regulatory obligation that applies to the institution. For instance, the report highlights two: the EU AI Act Article 27 Fundamental Rights Impact Assessment obligation, applying from 2 August 2026 to institutions operating in or serving the EU market, and the Australian Privacy Act 1988 automated-decision-making transparency obligation, commencing 10 December 2026 for institutions subject to that regime. Other jurisdictions have their own statutory deadlines.
There is no general Not applicable option. For a scope-conditioned criterion, cite the authorized scope determination, date, scope and rationale.</t>
      </text>
    </comment>
    <comment ref="H60" authorId="0" shapeId="0">
      <text>
        <t>Expected evidence for this criterion:
The published assessment, the methodology statement, the public URL, and the publication date.
There is no general Not applicable option. For a scope-conditioned criterion, cite the authorized scope determination, date, scope and rationale.</t>
      </text>
    </comment>
    <comment ref="H61" authorId="0" shapeId="0">
      <text>
        <t>Expected evidence for this criterion:
The job title, the current role occupant, and the formal instrument assigning this accountability.
There is no general Not applicable option. For a scope-conditioned criterion, cite the authorized scope determination, date, scope and rationale.</t>
      </text>
    </comment>
    <comment ref="H62" authorId="0" shapeId="0">
      <text>
        <t>Expected evidence for this criterion:
The responsibility matrix covering all twenty cells, along with the date it was last verified.
There is no general Not applicable option. For a scope-conditioned criterion, cite the authorized scope determination, date, scope and rationale.</t>
      </text>
    </comment>
    <comment ref="H63" authorId="0" shapeId="0">
      <text>
        <t>Expected evidence for this criterion:
The external review agreement, the evaluating body, the date of the last review, and the resulting report.
There is no general Not applicable option. For a scope-conditioned criterion, cite the authorized scope determination, date, scope and rationale.</t>
      </text>
    </comment>
    <comment ref="H64" authorId="0" shapeId="0">
      <text>
        <t>Expected evidence for this criterion:
The central register or repository, along with its index of contents.
There is no general Not applicable option. For a scope-conditioned criterion, cite the authorized scope determination, date, scope and rationale.</t>
      </text>
    </comment>
    <comment ref="H65" authorId="0" shapeId="0">
      <text>
        <t>Expected evidence for this criterion:
The central register, and the documented results of a retrieval audit recording the specific artifacts produced and the time taken.
There is no general Not applicable option. For a scope-conditioned criterion, cite the authorized scope determination, date, scope and rationale.</t>
      </text>
    </comment>
    <comment ref="H66" authorId="0" shapeId="0">
      <text>
        <t>Expected evidence for this criterion:
The published data extract, its schema documentation, and its version history.
There is no general Not applicable option. For a scope-conditioned criterion, cite the authorized scope determination, date, scope and rationale.</t>
      </text>
    </comment>
    <comment ref="H67" authorId="0" shapeId="0">
      <text>
        <t>Expected evidence for this criterion:
The committee paper, the receiving governance body, and the meeting date.
There is no general Not applicable option. For a scope-conditioned criterion, cite the authorized scope determination, date, scope and rationale.</t>
      </text>
    </comment>
    <comment ref="H68" authorId="0" shapeId="0">
      <text>
        <t>Expected evidence for this criterion:
The committee papers and meeting dates for each of the three governance bodies separately.
There is no general Not applicable option. For a scope-conditioned criterion, cite the authorized scope determination, date, scope and rationale.</t>
      </text>
    </comment>
    <comment ref="H69" authorId="0" shapeId="0">
      <text>
        <t>Expected evidence for this criterion:
The specific contribution, the recipient organization, and the date of submission.
There is no general Not applicable option. For a scope-conditioned criterion, cite the authorized scope determination, date, scope and rationale.</t>
      </text>
    </comment>
  </commentList>
</comments>
</file>

<file path=xl/comments/comment2.xml><?xml version="1.0" encoding="utf-8"?>
<comments xmlns="http://schemas.openxmlformats.org/spreadsheetml/2006/main">
  <authors>
    <author>Instats</author>
  </authors>
  <commentList>
    <comment ref="F2" authorId="0" shapeId="0">
      <text>
        <t>Record the single missing or incomplete artifact whose resolution would do the most to advance this cell.</t>
      </text>
    </comment>
    <comment ref="F3" authorId="0" shapeId="0">
      <text>
        <t>Record the single missing or incomplete artifact whose resolution would do the most to advance this cell.</t>
      </text>
    </comment>
    <comment ref="F4" authorId="0" shapeId="0">
      <text>
        <t>Record the single missing or incomplete artifact whose resolution would do the most to advance this cell.</t>
      </text>
    </comment>
    <comment ref="F5" authorId="0" shapeId="0">
      <text>
        <t>Record the single missing or incomplete artifact whose resolution would do the most to advance this cell.</t>
      </text>
    </comment>
    <comment ref="F6" authorId="0" shapeId="0">
      <text>
        <t>Record the single missing or incomplete artifact whose resolution would do the most to advance this cell.</t>
      </text>
    </comment>
    <comment ref="F7" authorId="0" shapeId="0">
      <text>
        <t>Record the single missing or incomplete artifact whose resolution would do the most to advance this cell.</t>
      </text>
    </comment>
    <comment ref="F8" authorId="0" shapeId="0">
      <text>
        <t>Record the single missing or incomplete artifact whose resolution would do the most to advance this cell.</t>
      </text>
    </comment>
    <comment ref="F9" authorId="0" shapeId="0">
      <text>
        <t>Record the single missing or incomplete artifact whose resolution would do the most to advance this cell.</t>
      </text>
    </comment>
    <comment ref="F10" authorId="0" shapeId="0">
      <text>
        <t>Record the single missing or incomplete artifact whose resolution would do the most to advance this cell.</t>
      </text>
    </comment>
    <comment ref="F11" authorId="0" shapeId="0">
      <text>
        <t>Record the single missing or incomplete artifact whose resolution would do the most to advance this cell.</t>
      </text>
    </comment>
    <comment ref="F12" authorId="0" shapeId="0">
      <text>
        <t>Record the single missing or incomplete artifact whose resolution would do the most to advance this cell.</t>
      </text>
    </comment>
    <comment ref="F13" authorId="0" shapeId="0">
      <text>
        <t>Record the single missing or incomplete artifact whose resolution would do the most to advance this cell.</t>
      </text>
    </comment>
    <comment ref="F14" authorId="0" shapeId="0">
      <text>
        <t>Record the single missing or incomplete artifact whose resolution would do the most to advance this cell.</t>
      </text>
    </comment>
    <comment ref="F15" authorId="0" shapeId="0">
      <text>
        <t>Record the single missing or incomplete artifact whose resolution would do the most to advance this cell.</t>
      </text>
    </comment>
    <comment ref="F16" authorId="0" shapeId="0">
      <text>
        <t>Record the single missing or incomplete artifact whose resolution would do the most to advance this cell.</t>
      </text>
    </comment>
    <comment ref="F17" authorId="0" shapeId="0">
      <text>
        <t>Record the single missing or incomplete artifact whose resolution would do the most to advance this cell.</t>
      </text>
    </comment>
    <comment ref="F18" authorId="0" shapeId="0">
      <text>
        <t>Record the single missing or incomplete artifact whose resolution would do the most to advance this cell.</t>
      </text>
    </comment>
    <comment ref="F19" authorId="0" shapeId="0">
      <text>
        <t>Record the single missing or incomplete artifact whose resolution would do the most to advance this cell.</t>
      </text>
    </comment>
    <comment ref="F20" authorId="0" shapeId="0">
      <text>
        <t>Record the single missing or incomplete artifact whose resolution would do the most to advance this cell.</t>
      </text>
    </comment>
    <comment ref="F21" authorId="0" shapeId="0">
      <text>
        <t>Record the single missing or incomplete artifact whose resolution would do the most to advance this cell.</t>
      </text>
    </comment>
  </commentList>
</comments>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21</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instats.org/publications/responsible-ai-in-academic-research" TargetMode="External" Id="rId1"/><Relationship Type="http://schemas.openxmlformats.org/officeDocument/2006/relationships/hyperlink" Target="https://instats.org/publications/responsible-ai-in-academic-research" TargetMode="External" Id="rId2"/><Relationship Type="http://schemas.openxmlformats.org/officeDocument/2006/relationships/hyperlink" Target="https://instats.org/publications/responsible-ai-in-academic-research" TargetMode="External" Id="rId3"/></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4.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5.xml.rels><Relationships xmlns="http://schemas.openxmlformats.org/package/2006/relationships"><Relationship Type="http://schemas.openxmlformats.org/officeDocument/2006/relationships/drawing" Target="/xl/drawings/drawing1.xml" Id="rId1"/></Relationships>
</file>

<file path=xl/worksheets/_rels/sheet6.xml.rels><Relationships xmlns="http://schemas.openxmlformats.org/package/2006/relationships"><Relationship Type="http://schemas.openxmlformats.org/officeDocument/2006/relationships/hyperlink" Target="https://instats.org/publications/responsible-ai-in-academic-research" TargetMode="External" Id="rId1"/><Relationship Type="http://schemas.openxmlformats.org/officeDocument/2006/relationships/hyperlink" Target="https://instats.org/publications/responsible-ai-in-academic-research" TargetMode="External" Id="rId2"/></Relationships>
</file>

<file path=xl/worksheets/sheet1.xml><?xml version="1.0" encoding="utf-8"?>
<worksheet xmlns="http://schemas.openxmlformats.org/spreadsheetml/2006/main">
  <sheetPr>
    <outlinePr summaryBelow="1" summaryRight="1"/>
    <pageSetUpPr fitToPage="1"/>
  </sheetPr>
  <dimension ref="A1:A47"/>
  <sheetViews>
    <sheetView showGridLines="0" workbookViewId="0">
      <selection activeCell="A1" sqref="A1"/>
    </sheetView>
  </sheetViews>
  <sheetFormatPr baseColWidth="8" defaultRowHeight="15"/>
  <cols>
    <col width="108" customWidth="1" min="1" max="1"/>
  </cols>
  <sheetData>
    <row r="1">
      <c r="A1" s="1" t="inlineStr">
        <is>
          <t>Institutional AI-Readiness Maturity Self-Assessment</t>
        </is>
      </c>
    </row>
    <row r="2">
      <c r="A2" s="2" t="inlineStr"/>
    </row>
    <row r="3">
      <c r="A3" s="3" t="inlineStr">
        <is>
          <t>HOW TO USE THIS WORKBOOK</t>
        </is>
      </c>
    </row>
    <row r="4">
      <c r="A4" s="2" t="inlineStr">
        <is>
          <t>1. Complete the Answers sheet. Choose Yes, Partial or No for each indicator, and record</t>
        </is>
      </c>
    </row>
    <row r="5">
      <c r="A5" s="2" t="inlineStr">
        <is>
          <t xml:space="preserve">   your evidence in the Evidence column. The evidence is the point: an answer you cannot</t>
        </is>
      </c>
    </row>
    <row r="6">
      <c r="A6" s="2" t="inlineStr">
        <is>
          <t xml:space="preserve">   evidence is not an answer.</t>
        </is>
      </c>
    </row>
    <row r="7">
      <c r="A7" s="2" t="inlineStr">
        <is>
          <t>2. The Cell scores and Profile sheets calculate themselves. Do not type in them.</t>
        </is>
      </c>
    </row>
    <row r="8">
      <c r="A8" s="2" t="inlineStr">
        <is>
          <t>3. The Placement sheet is a reference summary for the separate Class A–D exercise in A1 §6.</t>
        </is>
      </c>
    </row>
    <row r="9">
      <c r="A9" s="2" t="inlineStr">
        <is>
          <t>4. Read your profile on the Profile sheet, and take it to the A4 worksheet to plan actions.</t>
        </is>
      </c>
    </row>
    <row r="10">
      <c r="A10" s="2" t="inlineStr"/>
    </row>
    <row r="11">
      <c r="A11" s="3" t="inlineStr">
        <is>
          <t>HOW SCORING WORKS</t>
        </is>
      </c>
    </row>
    <row r="12">
      <c r="A12" s="2" t="inlineStr">
        <is>
          <t>A rung is met only when every indicator has an evidenced Yes. When every indicator is</t>
        </is>
      </c>
    </row>
    <row r="13">
      <c r="A13" s="2" t="inlineStr">
        <is>
          <t>evidenced, Partial without No means in progress. Any evidenced No means not met.</t>
        </is>
      </c>
    </row>
    <row r="14">
      <c r="A14" s="2" t="inlineStr">
        <is>
          <t>Otherwise, an unanswered or unevidenced indicator makes the rung unresolved unless an</t>
        </is>
      </c>
    </row>
    <row r="15">
      <c r="A15" s="2" t="inlineStr">
        <is>
          <t>evidenced No already determines it. Unresolved is evidence status, not a fifth maturity level.</t>
        </is>
      </c>
    </row>
    <row r="16">
      <c r="A16" s="2" t="inlineStr"/>
    </row>
    <row r="17">
      <c r="A17" s="2" t="inlineStr">
        <is>
          <t>Levels are cumulative. You cannot be leading while failing established. This mirrors the</t>
        </is>
      </c>
    </row>
    <row r="18">
      <c r="A18" s="2" t="inlineStr">
        <is>
          <t>companion report, where every leading cell reads 'All of established, plus...'.</t>
        </is>
      </c>
    </row>
    <row r="19">
      <c r="A19" s="2" t="inlineStr">
        <is>
          <t>A cell with unresolved nascent evidence has no numeric maturity value and is shown as</t>
        </is>
      </c>
    </row>
    <row r="20">
      <c r="A20" s="2" t="inlineStr">
        <is>
          <t>Unresolved/not demonstrated. If a higher rung is unresolved, the highest lower demonstrated</t>
        </is>
      </c>
    </row>
    <row r="21">
      <c r="A21" s="2" t="inlineStr">
        <is>
          <t>level is retained and the unresolved next rung is shown separately.</t>
        </is>
      </c>
    </row>
    <row r="22">
      <c r="A22" s="2" t="inlineStr"/>
    </row>
    <row r="23">
      <c r="A23" s="2" t="inlineStr">
        <is>
          <t>A dimension's level is the MINIMUM across its four axes — policy, people, systems and</t>
        </is>
      </c>
    </row>
    <row r="24">
      <c r="A24" s="2" t="inlineStr">
        <is>
          <t>process must ALL be in place. The weakest axis is reported as the binding axis, because</t>
        </is>
      </c>
    </row>
    <row r="25">
      <c r="A25" s="2" t="inlineStr">
        <is>
          <t>it is the one holding the dimension back.</t>
        </is>
      </c>
    </row>
    <row r="26">
      <c r="A26" s="2" t="inlineStr"/>
    </row>
    <row r="27">
      <c r="A27" s="3" t="inlineStr">
        <is>
          <t>THERE IS NO SINGLE INSTITUTIONAL SCORE</t>
        </is>
      </c>
    </row>
    <row r="28">
      <c r="A28" s="2" t="inlineStr">
        <is>
          <t>This is deliberate, and it is the companion report's own position: 'the diagnostic value of</t>
        </is>
      </c>
    </row>
    <row r="29">
      <c r="A29" s="2" t="inlineStr">
        <is>
          <t>the grid is the dimensional pattern, not a single score.' A single number would let an</t>
        </is>
      </c>
    </row>
    <row r="30">
      <c r="A30" s="2" t="inlineStr">
        <is>
          <t>institution average away the one dimension that constrains it. If someone asks for one</t>
        </is>
      </c>
    </row>
    <row r="31">
      <c r="A31" s="2" t="inlineStr">
        <is>
          <t>number, the honest answer is the shape of the profile and the name of the binding dimension.</t>
        </is>
      </c>
    </row>
    <row r="32">
      <c r="A32" s="2" t="inlineStr"/>
    </row>
    <row r="33">
      <c r="A33" s="3" t="inlineStr">
        <is>
          <t>DIMENSION 5 ASSURANCE</t>
        </is>
      </c>
    </row>
    <row r="34">
      <c r="A34" s="2" t="inlineStr">
        <is>
          <t>The separate assurance result is Assured only when the computed Dimension 5 status is</t>
        </is>
      </c>
    </row>
    <row r="35">
      <c r="A35" s="2" t="inlineStr">
        <is>
          <t>established or leading. Unresolved, absent and nascent results are Unassured.</t>
        </is>
      </c>
    </row>
    <row r="36">
      <c r="A36" s="2" t="inlineStr">
        <is>
          <t>Assurance is distinct from coverage and from the binding maturity result.</t>
        </is>
      </c>
    </row>
    <row r="37">
      <c r="A37" s="2" t="inlineStr"/>
    </row>
    <row r="38">
      <c r="A38" s="3" t="inlineStr">
        <is>
          <t>COVERAGE</t>
        </is>
      </c>
    </row>
    <row r="39">
      <c r="A39" s="2" t="inlineStr">
        <is>
          <t>Final and Provisional describe documentary coverage across all 68 indicators.</t>
        </is>
      </c>
    </row>
    <row r="40">
      <c r="A40" s="2" t="inlineStr">
        <is>
          <t>They are not maturity or assurance ratings and do not change any maturity level.</t>
        </is>
      </c>
    </row>
    <row r="41">
      <c r="A41" s="2" t="inlineStr">
        <is>
          <t>Coverage below 80% is Provisional. A blank, an invalid answer or an answer</t>
        </is>
      </c>
    </row>
    <row r="42">
      <c r="A42" s="2" t="inlineStr">
        <is>
          <t>without evidence remains in the denominator but does not establish that a practice is absent.</t>
        </is>
      </c>
    </row>
    <row r="43">
      <c r="A43" s="2" t="inlineStr">
        <is>
          <t>There is no general Not applicable option. For a scope-conditioned item, record Yes only</t>
        </is>
      </c>
    </row>
    <row r="44">
      <c r="A44" s="2" t="inlineStr">
        <is>
          <t>when a dated, authorized scope determination documents why no relevant obligation or use</t>
        </is>
      </c>
    </row>
    <row r="45">
      <c r="A45" s="2" t="inlineStr">
        <is>
          <t>applies. Record its authority, date, scope and rationale in the Evidence cell.</t>
        </is>
      </c>
    </row>
    <row r="46">
      <c r="A46" s="2" t="inlineStr"/>
    </row>
    <row r="47">
      <c r="A47" s="2" t="inlineStr">
        <is>
          <t>Part of the Instats AI Readiness Pack · CC BY 4.0 — adapt freely, with attribution.</t>
        </is>
      </c>
    </row>
  </sheetData>
  <hyperlinks>
    <hyperlink xmlns:r="http://schemas.openxmlformats.org/officeDocument/2006/relationships" ref="A18" r:id="rId1"/>
    <hyperlink xmlns:r="http://schemas.openxmlformats.org/officeDocument/2006/relationships" ref="A24" r:id="rId2"/>
    <hyperlink xmlns:r="http://schemas.openxmlformats.org/officeDocument/2006/relationships" ref="A28" r:id="rId3"/>
  </hyperlinks>
  <pageMargins left="0.75" right="0.75" top="1" bottom="1" header="0.5" footer="0.5"/>
  <pageSetup orientation="portrait" paperSize="9" fitToHeight="0" fitToWidth="1"/>
</worksheet>
</file>

<file path=xl/worksheets/sheet2.xml><?xml version="1.0" encoding="utf-8"?>
<worksheet xmlns="http://schemas.openxmlformats.org/spreadsheetml/2006/main">
  <sheetPr>
    <outlinePr summaryBelow="1" summaryRight="1"/>
    <pageSetUpPr fitToPage="1"/>
  </sheetPr>
  <dimension ref="A1:I69"/>
  <sheetViews>
    <sheetView showGridLines="0" workbookViewId="0">
      <pane ySplit="1" topLeftCell="A2" activePane="bottomLeft" state="frozen"/>
      <selection pane="bottomLeft" activeCell="A1" sqref="A1"/>
    </sheetView>
  </sheetViews>
  <sheetFormatPr baseColWidth="8" defaultRowHeight="15"/>
  <cols>
    <col width="16" customWidth="1" min="1" max="1"/>
    <col width="6" customWidth="1" min="2" max="2"/>
    <col width="10" customWidth="1" min="3" max="3"/>
    <col width="6" customWidth="1" min="4" max="4"/>
    <col width="14" customWidth="1" min="5" max="5"/>
    <col width="96" customWidth="1" min="6" max="6"/>
    <col width="12" customWidth="1" min="7" max="7"/>
    <col width="52" customWidth="1" min="8" max="8"/>
    <col hidden="1" width="14" customWidth="1" min="9" max="9"/>
  </cols>
  <sheetData>
    <row r="1" ht="28" customHeight="1">
      <c r="A1" s="4" t="inlineStr">
        <is>
          <t>Indicator</t>
        </is>
      </c>
      <c r="B1" s="4" t="inlineStr">
        <is>
          <t>Dimension</t>
        </is>
      </c>
      <c r="C1" s="4" t="inlineStr">
        <is>
          <t>Axis</t>
        </is>
      </c>
      <c r="D1" s="4" t="inlineStr">
        <is>
          <t>Band</t>
        </is>
      </c>
      <c r="E1" s="4" t="inlineStr">
        <is>
          <t>Level</t>
        </is>
      </c>
      <c r="F1" s="4" t="inlineStr">
        <is>
          <t>Question</t>
        </is>
      </c>
      <c r="G1" s="4" t="inlineStr">
        <is>
          <t>Answer</t>
        </is>
      </c>
      <c r="H1" s="4" t="inlineStr">
        <is>
          <t>Evidence</t>
        </is>
      </c>
      <c r="I1" s="4" t="inlineStr">
        <is>
          <t>Evidence present</t>
        </is>
      </c>
    </row>
    <row r="2" ht="51" customHeight="1">
      <c r="A2" s="5" t="inlineStr">
        <is>
          <t>D1-policy-N1</t>
        </is>
      </c>
      <c r="B2" s="6" t="inlineStr">
        <is>
          <t>D1</t>
        </is>
      </c>
      <c r="C2" s="6" t="inlineStr">
        <is>
          <t>policy</t>
        </is>
      </c>
      <c r="D2" s="6" t="inlineStr">
        <is>
          <t>N</t>
        </is>
      </c>
      <c r="E2" s="6" t="inlineStr">
        <is>
          <t>nascent</t>
        </is>
      </c>
      <c r="F2" s="7" t="inlineStr">
        <is>
          <t>Has [INSTITUTION NAME] published a position (in a document that sits outside its student-conduct and assessment-integrity rules) stating that AI-generated content must be verified before use and does not replace expert opinion or judgment?</t>
        </is>
      </c>
      <c r="G2" s="6" t="n"/>
      <c r="H2" s="7" t="n"/>
      <c r="I2" s="6">
        <f>IF(LEN(TRIM(CLEAN(SUBSTITUTE(SUBSTITUTE(SUBSTITUTE(SUBSTITUTE(SUBSTITUTE(H2&amp;""," ","")," ","")," ","")," ",""),"　",""))))&gt;0,1,0)</f>
        <v/>
      </c>
    </row>
    <row r="3" ht="51" customHeight="1">
      <c r="A3" s="5" t="inlineStr">
        <is>
          <t>D1-policy-E1</t>
        </is>
      </c>
      <c r="B3" s="6" t="inlineStr">
        <is>
          <t>D1</t>
        </is>
      </c>
      <c r="C3" s="6" t="inlineStr">
        <is>
          <t>policy</t>
        </is>
      </c>
      <c r="D3" s="6" t="inlineStr">
        <is>
          <t>E</t>
        </is>
      </c>
      <c r="E3" s="6" t="inlineStr">
        <is>
          <t>established</t>
        </is>
      </c>
      <c r="F3" s="7" t="inlineStr">
        <is>
          <t>Does that document publish a task-level demarcation (a named catalog of research tasks classified as work AI may support versus work AI may not substitute for) rather than relying on a statement of principle alone?</t>
        </is>
      </c>
      <c r="G3" s="6" t="n"/>
      <c r="H3" s="7" t="n"/>
      <c r="I3" s="6">
        <f>IF(LEN(TRIM(CLEAN(SUBSTITUTE(SUBSTITUTE(SUBSTITUTE(SUBSTITUTE(SUBSTITUTE(H3&amp;""," ","")," ","")," ","")," ",""),"　",""))))&gt;0,1,0)</f>
        <v/>
      </c>
    </row>
    <row r="4" ht="66" customHeight="1">
      <c r="A4" s="5" t="inlineStr">
        <is>
          <t>D1-policy-E2</t>
        </is>
      </c>
      <c r="B4" s="6" t="inlineStr">
        <is>
          <t>D1</t>
        </is>
      </c>
      <c r="C4" s="6" t="inlineStr">
        <is>
          <t>policy</t>
        </is>
      </c>
      <c r="D4" s="6" t="inlineStr">
        <is>
          <t>E</t>
        </is>
      </c>
      <c r="E4" s="6" t="inlineStr">
        <is>
          <t>established</t>
        </is>
      </c>
      <c r="F4" s="7" t="inlineStr">
        <is>
          <t>Does the demarcation name the anchor instrument through which it is enforced (such as a national research-integrity code, an institutional sworn declaration or affidavit, or the declaration form attached to the thesis or dissertation) together with a regular review cadence, and did the most recent review take place on schedule?</t>
        </is>
      </c>
      <c r="G4" s="6" t="n"/>
      <c r="H4" s="7" t="n"/>
      <c r="I4" s="6">
        <f>IF(LEN(TRIM(CLEAN(SUBSTITUTE(SUBSTITUTE(SUBSTITUTE(SUBSTITUTE(SUBSTITUTE(H4&amp;""," ","")," ","")," ","")," ",""),"　",""))))&gt;0,1,0)</f>
        <v/>
      </c>
    </row>
    <row r="5" ht="36" customHeight="1">
      <c r="A5" s="5" t="inlineStr">
        <is>
          <t>D1-policy-L1</t>
        </is>
      </c>
      <c r="B5" s="6" t="inlineStr">
        <is>
          <t>D1</t>
        </is>
      </c>
      <c r="C5" s="6" t="inlineStr">
        <is>
          <t>policy</t>
        </is>
      </c>
      <c r="D5" s="6" t="inlineStr">
        <is>
          <t>L</t>
        </is>
      </c>
      <c r="E5" s="6" t="inlineStr">
        <is>
          <t>leading</t>
        </is>
      </c>
      <c r="F5" s="7" t="inlineStr">
        <is>
          <t>Has the institution published its own scored position on this dimension, with the scoring method clearly stated and the date of the next scheduled review published?</t>
        </is>
      </c>
      <c r="G5" s="6" t="n"/>
      <c r="H5" s="7" t="n"/>
      <c r="I5" s="6">
        <f>IF(LEN(TRIM(CLEAN(SUBSTITUTE(SUBSTITUTE(SUBSTITUTE(SUBSTITUTE(SUBSTITUTE(H5&amp;""," ","")," ","")," ","")," ",""),"　",""))))&gt;0,1,0)</f>
        <v/>
      </c>
    </row>
    <row r="6" ht="51" customHeight="1">
      <c r="A6" s="5" t="inlineStr">
        <is>
          <t>D1-people-N1</t>
        </is>
      </c>
      <c r="B6" s="6" t="inlineStr">
        <is>
          <t>D1</t>
        </is>
      </c>
      <c r="C6" s="6" t="inlineStr">
        <is>
          <t>people</t>
        </is>
      </c>
      <c r="D6" s="6" t="inlineStr">
        <is>
          <t>N</t>
        </is>
      </c>
      <c r="E6" s="6" t="inlineStr">
        <is>
          <t>nascent</t>
        </is>
      </c>
      <c r="F6" s="7" t="inlineStr">
        <is>
          <t>Is a single named role accountable for the labor-versus-judgment demarcation, meaning a position with a specific title and a current occupant rather than a standing committee described in general terms?</t>
        </is>
      </c>
      <c r="G6" s="6" t="n"/>
      <c r="H6" s="7" t="n"/>
      <c r="I6" s="6">
        <f>IF(LEN(TRIM(CLEAN(SUBSTITUTE(SUBSTITUTE(SUBSTITUTE(SUBSTITUTE(SUBSTITUTE(H6&amp;""," ","")," ","")," ","")," ",""),"　",""))))&gt;0,1,0)</f>
        <v/>
      </c>
    </row>
    <row r="7" ht="51" customHeight="1">
      <c r="A7" s="5" t="inlineStr">
        <is>
          <t>D1-people-E1</t>
        </is>
      </c>
      <c r="B7" s="6" t="inlineStr">
        <is>
          <t>D1</t>
        </is>
      </c>
      <c r="C7" s="6" t="inlineStr">
        <is>
          <t>people</t>
        </is>
      </c>
      <c r="D7" s="6" t="inlineStr">
        <is>
          <t>E</t>
        </is>
      </c>
      <c r="E7" s="6" t="inlineStr">
        <is>
          <t>established</t>
        </is>
      </c>
      <c r="F7" s="7" t="inlineStr">
        <is>
          <t>Does the development program for doctoral advisors and supervisors include the demarcation as a taught element, with attendance formally recorded against the register of academics currently advising or supervising doctoral students?</t>
        </is>
      </c>
      <c r="G7" s="6" t="n"/>
      <c r="H7" s="7" t="n"/>
      <c r="I7" s="6">
        <f>IF(LEN(TRIM(CLEAN(SUBSTITUTE(SUBSTITUTE(SUBSTITUTE(SUBSTITUTE(SUBSTITUTE(H7&amp;""," ","")," ","")," ","")," ",""),"　",""))))&gt;0,1,0)</f>
        <v/>
      </c>
    </row>
    <row r="8" ht="51" customHeight="1">
      <c r="A8" s="5" t="inlineStr">
        <is>
          <t>D1-people-L1</t>
        </is>
      </c>
      <c r="B8" s="6" t="inlineStr">
        <is>
          <t>D1</t>
        </is>
      </c>
      <c r="C8" s="6" t="inlineStr">
        <is>
          <t>people</t>
        </is>
      </c>
      <c r="D8" s="6" t="inlineStr">
        <is>
          <t>L</t>
        </is>
      </c>
      <c r="E8" s="6" t="inlineStr">
        <is>
          <t>leading</t>
        </is>
      </c>
      <c r="F8" s="7" t="inlineStr">
        <is>
          <t>Does the institution publish coverage figures for this dimension (specifically the proportion of advisors, supervisors, and examiners prepared, along with the required refresh interval), and can it name a concrete change made in response to those figures?</t>
        </is>
      </c>
      <c r="G8" s="6" t="n"/>
      <c r="H8" s="7" t="n"/>
      <c r="I8" s="6">
        <f>IF(LEN(TRIM(CLEAN(SUBSTITUTE(SUBSTITUTE(SUBSTITUTE(SUBSTITUTE(SUBSTITUTE(H8&amp;""," ","")," ","")," ","")," ",""),"　",""))))&gt;0,1,0)</f>
        <v/>
      </c>
    </row>
    <row r="9" ht="36" customHeight="1">
      <c r="A9" s="5" t="inlineStr">
        <is>
          <t>D1-systems-N1</t>
        </is>
      </c>
      <c r="B9" s="6" t="inlineStr">
        <is>
          <t>D1</t>
        </is>
      </c>
      <c r="C9" s="6" t="inlineStr">
        <is>
          <t>systems</t>
        </is>
      </c>
      <c r="D9" s="6" t="inlineStr">
        <is>
          <t>N</t>
        </is>
      </c>
      <c r="E9" s="6" t="inlineStr">
        <is>
          <t>nascent</t>
        </is>
      </c>
      <c r="F9" s="7" t="inlineStr">
        <is>
          <t>Does the thesis-submission or doctoral-enrollment system contain a dedicated field in which the student records generative AI use?</t>
        </is>
      </c>
      <c r="G9" s="6" t="n"/>
      <c r="H9" s="7" t="n"/>
      <c r="I9" s="6">
        <f>IF(LEN(TRIM(CLEAN(SUBSTITUTE(SUBSTITUTE(SUBSTITUTE(SUBSTITUTE(SUBSTITUTE(H9&amp;""," ","")," ","")," ","")," ",""),"　",""))))&gt;0,1,0)</f>
        <v/>
      </c>
    </row>
    <row r="10" ht="51" customHeight="1">
      <c r="A10" s="5" t="inlineStr">
        <is>
          <t>D1-systems-E1</t>
        </is>
      </c>
      <c r="B10" s="6" t="inlineStr">
        <is>
          <t>D1</t>
        </is>
      </c>
      <c r="C10" s="6" t="inlineStr">
        <is>
          <t>systems</t>
        </is>
      </c>
      <c r="D10" s="6" t="inlineStr">
        <is>
          <t>E</t>
        </is>
      </c>
      <c r="E10" s="6" t="inlineStr">
        <is>
          <t>established</t>
        </is>
      </c>
      <c r="F10" s="7" t="inlineStr">
        <is>
          <t>Does that system field require the student to record AI use against the published task categories, rather than accepting an unguided free-text note or a simple yes/no acknowledgment?</t>
        </is>
      </c>
      <c r="G10" s="6" t="n"/>
      <c r="H10" s="7" t="n"/>
      <c r="I10" s="6">
        <f>IF(LEN(TRIM(CLEAN(SUBSTITUTE(SUBSTITUTE(SUBSTITUTE(SUBSTITUTE(SUBSTITUTE(H10&amp;""," ","")," ","")," ","")," ",""),"　",""))))&gt;0,1,0)</f>
        <v/>
      </c>
    </row>
    <row r="11" ht="36" customHeight="1">
      <c r="A11" s="5" t="inlineStr">
        <is>
          <t>D1-systems-L1</t>
        </is>
      </c>
      <c r="B11" s="6" t="inlineStr">
        <is>
          <t>D1</t>
        </is>
      </c>
      <c r="C11" s="6" t="inlineStr">
        <is>
          <t>systems</t>
        </is>
      </c>
      <c r="D11" s="6" t="inlineStr">
        <is>
          <t>L</t>
        </is>
      </c>
      <c r="E11" s="6" t="inlineStr">
        <is>
          <t>leading</t>
        </is>
      </c>
      <c r="F11" s="7" t="inlineStr">
        <is>
          <t>Does the system automatically generate declaration-completion rates and examiner-flag rates as a standing report to a named committee?</t>
        </is>
      </c>
      <c r="G11" s="6" t="n"/>
      <c r="H11" s="7" t="n"/>
      <c r="I11" s="6">
        <f>IF(LEN(TRIM(CLEAN(SUBSTITUTE(SUBSTITUTE(SUBSTITUTE(SUBSTITUTE(SUBSTITUTE(H11&amp;""," ","")," ","")," ","")," ",""),"　",""))))&gt;0,1,0)</f>
        <v/>
      </c>
    </row>
    <row r="12" ht="51" customHeight="1">
      <c r="A12" s="5" t="inlineStr">
        <is>
          <t>D1-process-N1</t>
        </is>
      </c>
      <c r="B12" s="6" t="inlineStr">
        <is>
          <t>D1</t>
        </is>
      </c>
      <c r="C12" s="6" t="inlineStr">
        <is>
          <t>process</t>
        </is>
      </c>
      <c r="D12" s="6" t="inlineStr">
        <is>
          <t>N</t>
        </is>
      </c>
      <c r="E12" s="6" t="inlineStr">
        <is>
          <t>nascent</t>
        </is>
      </c>
      <c r="F12" s="7" t="inlineStr">
        <is>
          <t>Is the demarcation formally discussed with the doctoral student at a defined milestone in the program (such as confirmation, mid-program review, or an equivalent milestone) rather than left entirely to individual advisor or supervisor discretion?</t>
        </is>
      </c>
      <c r="G12" s="6" t="n"/>
      <c r="H12" s="7" t="n"/>
      <c r="I12" s="6">
        <f>IF(LEN(TRIM(CLEAN(SUBSTITUTE(SUBSTITUTE(SUBSTITUTE(SUBSTITUTE(SUBSTITUTE(H12&amp;""," ","")," ","")," ","")," ",""),"　",""))))&gt;0,1,0)</f>
        <v/>
      </c>
    </row>
    <row r="13" ht="36" customHeight="1">
      <c r="A13" s="5" t="inlineStr">
        <is>
          <t>D1-process-E1</t>
        </is>
      </c>
      <c r="B13" s="6" t="inlineStr">
        <is>
          <t>D1</t>
        </is>
      </c>
      <c r="C13" s="6" t="inlineStr">
        <is>
          <t>process</t>
        </is>
      </c>
      <c r="D13" s="6" t="inlineStr">
        <is>
          <t>E</t>
        </is>
      </c>
      <c r="E13" s="6" t="inlineStr">
        <is>
          <t>established</t>
        </is>
      </c>
      <c r="F13" s="7" t="inlineStr">
        <is>
          <t>Does the doctoral research methods curriculum teach the demarcation as a named learning outcome, complete with a stated assessment point?</t>
        </is>
      </c>
      <c r="G13" s="6" t="n"/>
      <c r="H13" s="7" t="n"/>
      <c r="I13" s="6">
        <f>IF(LEN(TRIM(CLEAN(SUBSTITUTE(SUBSTITUTE(SUBSTITUTE(SUBSTITUTE(SUBSTITUTE(H13&amp;""," ","")," ","")," ","")," ",""),"　",""))))&gt;0,1,0)</f>
        <v/>
      </c>
    </row>
    <row r="14" ht="51" customHeight="1">
      <c r="A14" s="5" t="inlineStr">
        <is>
          <t>D1-process-E2</t>
        </is>
      </c>
      <c r="B14" s="6" t="inlineStr">
        <is>
          <t>D1</t>
        </is>
      </c>
      <c r="C14" s="6" t="inlineStr">
        <is>
          <t>process</t>
        </is>
      </c>
      <c r="D14" s="6" t="inlineStr">
        <is>
          <t>E</t>
        </is>
      </c>
      <c r="E14" s="6" t="inlineStr">
        <is>
          <t>established</t>
        </is>
      </c>
      <c r="F14" s="7" t="inlineStr">
        <is>
          <t>Are examiners provided with the demarcation as part of their standard appointment pack, and does the examination procedure explain how to raise an AI-related question or concern without it being treated as a misconduct allegation by default?</t>
        </is>
      </c>
      <c r="G14" s="6" t="n"/>
      <c r="H14" s="7" t="n"/>
      <c r="I14" s="6">
        <f>IF(LEN(TRIM(CLEAN(SUBSTITUTE(SUBSTITUTE(SUBSTITUTE(SUBSTITUTE(SUBSTITUTE(H14&amp;""," ","")," ","")," ","")," ",""),"　",""))))&gt;0,1,0)</f>
        <v/>
      </c>
    </row>
    <row r="15" ht="51" customHeight="1">
      <c r="A15" s="5" t="inlineStr">
        <is>
          <t>D1-process-L1</t>
        </is>
      </c>
      <c r="B15" s="6" t="inlineStr">
        <is>
          <t>D1</t>
        </is>
      </c>
      <c r="C15" s="6" t="inlineStr">
        <is>
          <t>process</t>
        </is>
      </c>
      <c r="D15" s="6" t="inlineStr">
        <is>
          <t>L</t>
        </is>
      </c>
      <c r="E15" s="6" t="inlineStr">
        <is>
          <t>leading</t>
        </is>
      </c>
      <c r="F15" s="7" t="inlineStr">
        <is>
          <t>Does the institution run a periodic audit of doctoral advising and supervision that samples individual student enrollments for evidence that the demarcation was applied in practice, and are those findings published?</t>
        </is>
      </c>
      <c r="G15" s="6" t="n"/>
      <c r="H15" s="7" t="n"/>
      <c r="I15" s="6">
        <f>IF(LEN(TRIM(CLEAN(SUBSTITUTE(SUBSTITUTE(SUBSTITUTE(SUBSTITUTE(SUBSTITUTE(H15&amp;""," ","")," ","")," ","")," ",""),"　",""))))&gt;0,1,0)</f>
        <v/>
      </c>
    </row>
    <row r="16" ht="36" customHeight="1">
      <c r="A16" s="5" t="inlineStr">
        <is>
          <t>D2-policy-N1</t>
        </is>
      </c>
      <c r="B16" s="6" t="inlineStr">
        <is>
          <t>D2</t>
        </is>
      </c>
      <c r="C16" s="6" t="inlineStr">
        <is>
          <t>policy</t>
        </is>
      </c>
      <c r="D16" s="6" t="inlineStr">
        <is>
          <t>N</t>
        </is>
      </c>
      <c r="E16" s="6" t="inlineStr">
        <is>
          <t>nascent</t>
        </is>
      </c>
      <c r="F16" s="7" t="inlineStr">
        <is>
          <t>Has the institution published a single standard disclosure template, or an approved form of words, for recording AI use in research outputs across all schools and colleges?</t>
        </is>
      </c>
      <c r="G16" s="6" t="n"/>
      <c r="H16" s="7" t="n"/>
      <c r="I16" s="6">
        <f>IF(LEN(TRIM(CLEAN(SUBSTITUTE(SUBSTITUTE(SUBSTITUTE(SUBSTITUTE(SUBSTITUTE(H16&amp;""," ","")," ","")," ","")," ",""),"　",""))))&gt;0,1,0)</f>
        <v/>
      </c>
    </row>
    <row r="17" ht="51" customHeight="1">
      <c r="A17" s="5" t="inlineStr">
        <is>
          <t>D2-policy-E1</t>
        </is>
      </c>
      <c r="B17" s="6" t="inlineStr">
        <is>
          <t>D2</t>
        </is>
      </c>
      <c r="C17" s="6" t="inlineStr">
        <is>
          <t>policy</t>
        </is>
      </c>
      <c r="D17" s="6" t="inlineStr">
        <is>
          <t>E</t>
        </is>
      </c>
      <c r="E17" s="6" t="inlineStr">
        <is>
          <t>established</t>
        </is>
      </c>
      <c r="F17" s="7" t="inlineStr">
        <is>
          <t>Do the published rules specify what responsible use means separately for each of the four AI-use modes (search, co-author, validator, and tutor) at the level of specific research tasks rather than as high-level generalities?</t>
        </is>
      </c>
      <c r="G17" s="6" t="n"/>
      <c r="H17" s="7" t="n"/>
      <c r="I17" s="6">
        <f>IF(LEN(TRIM(CLEAN(SUBSTITUTE(SUBSTITUTE(SUBSTITUTE(SUBSTITUTE(SUBSTITUTE(H17&amp;""," ","")," ","")," ","")," ",""),"　",""))))&gt;0,1,0)</f>
        <v/>
      </c>
    </row>
    <row r="18" ht="66" customHeight="1">
      <c r="A18" s="5" t="inlineStr">
        <is>
          <t>D2-policy-E2</t>
        </is>
      </c>
      <c r="B18" s="6" t="inlineStr">
        <is>
          <t>D2</t>
        </is>
      </c>
      <c r="C18" s="6" t="inlineStr">
        <is>
          <t>policy</t>
        </is>
      </c>
      <c r="D18" s="6" t="inlineStr">
        <is>
          <t>E</t>
        </is>
      </c>
      <c r="E18" s="6" t="inlineStr">
        <is>
          <t>established</t>
        </is>
      </c>
      <c r="F18" s="7" t="inlineStr">
        <is>
          <t>Does the disclosure standard explain how the institutional template maps onto the various publisher conventions researchers encounter upon submission, such as a declaration section above the references, a methods-section note, an acknowledgments entry, or a structured submission-form field?</t>
        </is>
      </c>
      <c r="G18" s="6" t="n"/>
      <c r="H18" s="7" t="n"/>
      <c r="I18" s="6">
        <f>IF(LEN(TRIM(CLEAN(SUBSTITUTE(SUBSTITUTE(SUBSTITUTE(SUBSTITUTE(SUBSTITUTE(H18&amp;""," ","")," ","")," ","")," ",""),"　",""))))&gt;0,1,0)</f>
        <v/>
      </c>
    </row>
    <row r="19" ht="36" customHeight="1">
      <c r="A19" s="5" t="inlineStr">
        <is>
          <t>D2-policy-L1</t>
        </is>
      </c>
      <c r="B19" s="6" t="inlineStr">
        <is>
          <t>D2</t>
        </is>
      </c>
      <c r="C19" s="6" t="inlineStr">
        <is>
          <t>policy</t>
        </is>
      </c>
      <c r="D19" s="6" t="inlineStr">
        <is>
          <t>L</t>
        </is>
      </c>
      <c r="E19" s="6" t="inlineStr">
        <is>
          <t>leading</t>
        </is>
      </c>
      <c r="F19" s="7" t="inlineStr">
        <is>
          <t>Does the institution review its four-mode rules at a declared cadence against the evolving landscape of publisher and funder policies, and does it publish what changed at each review?</t>
        </is>
      </c>
      <c r="G19" s="6" t="n"/>
      <c r="H19" s="7" t="n"/>
      <c r="I19" s="6">
        <f>IF(LEN(TRIM(CLEAN(SUBSTITUTE(SUBSTITUTE(SUBSTITUTE(SUBSTITUTE(SUBSTITUTE(H19&amp;""," ","")," ","")," ","")," ",""),"　",""))))&gt;0,1,0)</f>
        <v/>
      </c>
    </row>
    <row r="20" ht="36" customHeight="1">
      <c r="A20" s="5" t="inlineStr">
        <is>
          <t>D2-people-N1</t>
        </is>
      </c>
      <c r="B20" s="6" t="inlineStr">
        <is>
          <t>D2</t>
        </is>
      </c>
      <c r="C20" s="6" t="inlineStr">
        <is>
          <t>people</t>
        </is>
      </c>
      <c r="D20" s="6" t="inlineStr">
        <is>
          <t>N</t>
        </is>
      </c>
      <c r="E20" s="6" t="inlineStr">
        <is>
          <t>nascent</t>
        </is>
      </c>
      <c r="F20" s="7" t="inlineStr">
        <is>
          <t>Is a named office responsible for maintaining the AI disclosure template and answering researcher inquiries about it, with a clearly published contact pathway?</t>
        </is>
      </c>
      <c r="G20" s="6" t="n"/>
      <c r="H20" s="7" t="n"/>
      <c r="I20" s="6">
        <f>IF(LEN(TRIM(CLEAN(SUBSTITUTE(SUBSTITUTE(SUBSTITUTE(SUBSTITUTE(SUBSTITUTE(H20&amp;""," ","")," ","")," ","")," ",""),"　",""))))&gt;0,1,0)</f>
        <v/>
      </c>
    </row>
    <row r="21" ht="51" customHeight="1">
      <c r="A21" s="5" t="inlineStr">
        <is>
          <t>D2-people-E1</t>
        </is>
      </c>
      <c r="B21" s="6" t="inlineStr">
        <is>
          <t>D2</t>
        </is>
      </c>
      <c r="C21" s="6" t="inlineStr">
        <is>
          <t>people</t>
        </is>
      </c>
      <c r="D21" s="6" t="inlineStr">
        <is>
          <t>E</t>
        </is>
      </c>
      <c r="E21" s="6" t="inlineStr">
        <is>
          <t>established</t>
        </is>
      </c>
      <c r="F21" s="7" t="inlineStr">
        <is>
          <t>Are the four-mode rules actively taught to doctoral students by designated instructors as part of the formal research-training program, rather than merely circulated as a passive document?</t>
        </is>
      </c>
      <c r="G21" s="6" t="n"/>
      <c r="H21" s="7" t="n"/>
      <c r="I21" s="6">
        <f>IF(LEN(TRIM(CLEAN(SUBSTITUTE(SUBSTITUTE(SUBSTITUTE(SUBSTITUTE(SUBSTITUTE(H21&amp;""," ","")," ","")," ","")," ",""),"　",""))))&gt;0,1,0)</f>
        <v/>
      </c>
    </row>
    <row r="22" ht="51" customHeight="1">
      <c r="A22" s="5" t="inlineStr">
        <is>
          <t>D2-people-L1</t>
        </is>
      </c>
      <c r="B22" s="6" t="inlineStr">
        <is>
          <t>D2</t>
        </is>
      </c>
      <c r="C22" s="6" t="inlineStr">
        <is>
          <t>people</t>
        </is>
      </c>
      <c r="D22" s="6" t="inlineStr">
        <is>
          <t>L</t>
        </is>
      </c>
      <c r="E22" s="6" t="inlineStr">
        <is>
          <t>leading</t>
        </is>
      </c>
      <c r="F22" s="7" t="inlineStr">
        <is>
          <t>Does the institution publish annual evidence showing whether these rules are being followed in practice, such as disclosure-completion rates, citation-verification audit results, or examiner-flag analyses?</t>
        </is>
      </c>
      <c r="G22" s="6" t="n"/>
      <c r="H22" s="7" t="n"/>
      <c r="I22" s="6">
        <f>IF(LEN(TRIM(CLEAN(SUBSTITUTE(SUBSTITUTE(SUBSTITUTE(SUBSTITUTE(SUBSTITUTE(H22&amp;""," ","")," ","")," ","")," ",""),"　",""))))&gt;0,1,0)</f>
        <v/>
      </c>
    </row>
    <row r="23" ht="51" customHeight="1">
      <c r="A23" s="5" t="inlineStr">
        <is>
          <t>D2-systems-N1</t>
        </is>
      </c>
      <c r="B23" s="6" t="inlineStr">
        <is>
          <t>D2</t>
        </is>
      </c>
      <c r="C23" s="6" t="inlineStr">
        <is>
          <t>systems</t>
        </is>
      </c>
      <c r="D23" s="6" t="inlineStr">
        <is>
          <t>N</t>
        </is>
      </c>
      <c r="E23" s="6" t="inlineStr">
        <is>
          <t>nascent</t>
        </is>
      </c>
      <c r="F23" s="7" t="inlineStr">
        <is>
          <t>Is the disclosure template embedded directly inside the digital systems researchers and graduate students use (such as thesis submission portals, repository deposit systems, or ethics applications) rather than only provided as a downloadable document?</t>
        </is>
      </c>
      <c r="G23" s="6" t="n"/>
      <c r="H23" s="7" t="n"/>
      <c r="I23" s="6">
        <f>IF(LEN(TRIM(CLEAN(SUBSTITUTE(SUBSTITUTE(SUBSTITUTE(SUBSTITUTE(SUBSTITUTE(H23&amp;""," ","")," ","")," ","")," ",""),"　",""))))&gt;0,1,0)</f>
        <v/>
      </c>
    </row>
    <row r="24" ht="36" customHeight="1">
      <c r="A24" s="5" t="inlineStr">
        <is>
          <t>D2-systems-E1</t>
        </is>
      </c>
      <c r="B24" s="6" t="inlineStr">
        <is>
          <t>D2</t>
        </is>
      </c>
      <c r="C24" s="6" t="inlineStr">
        <is>
          <t>systems</t>
        </is>
      </c>
      <c r="D24" s="6" t="inlineStr">
        <is>
          <t>E</t>
        </is>
      </c>
      <c r="E24" s="6" t="inlineStr">
        <is>
          <t>established</t>
        </is>
      </c>
      <c r="F24" s="7" t="inlineStr">
        <is>
          <t>Does the institutional repository or thesis archive store the AI disclosure as queryable structured data, rather than burying it as unstructured free text inside the thesis file?</t>
        </is>
      </c>
      <c r="G24" s="6" t="n"/>
      <c r="H24" s="7" t="n"/>
      <c r="I24" s="6">
        <f>IF(LEN(TRIM(CLEAN(SUBSTITUTE(SUBSTITUTE(SUBSTITUTE(SUBSTITUTE(SUBSTITUTE(H24&amp;""," ","")," ","")," ","")," ",""),"　",""))))&gt;0,1,0)</f>
        <v/>
      </c>
    </row>
    <row r="25" ht="36" customHeight="1">
      <c r="A25" s="5" t="inlineStr">
        <is>
          <t>D2-systems-L1</t>
        </is>
      </c>
      <c r="B25" s="6" t="inlineStr">
        <is>
          <t>D2</t>
        </is>
      </c>
      <c r="C25" s="6" t="inlineStr">
        <is>
          <t>systems</t>
        </is>
      </c>
      <c r="D25" s="6" t="inlineStr">
        <is>
          <t>L</t>
        </is>
      </c>
      <c r="E25" s="6" t="inlineStr">
        <is>
          <t>leading</t>
        </is>
      </c>
      <c r="F25" s="7" t="inlineStr">
        <is>
          <t>Can the institution extract an overall disclosure-completion rate for a given year directly from its administrative systems, and is that figure formally reported to a named committee?</t>
        </is>
      </c>
      <c r="G25" s="6" t="n"/>
      <c r="H25" s="7" t="n"/>
      <c r="I25" s="6">
        <f>IF(LEN(TRIM(CLEAN(SUBSTITUTE(SUBSTITUTE(SUBSTITUTE(SUBSTITUTE(SUBSTITUTE(H25&amp;""," ","")," ","")," ","")," ",""),"　",""))))&gt;0,1,0)</f>
        <v/>
      </c>
    </row>
    <row r="26" ht="51" customHeight="1">
      <c r="A26" s="5" t="inlineStr">
        <is>
          <t>D2-process-N1</t>
        </is>
      </c>
      <c r="B26" s="6" t="inlineStr">
        <is>
          <t>D2</t>
        </is>
      </c>
      <c r="C26" s="6" t="inlineStr">
        <is>
          <t>process</t>
        </is>
      </c>
      <c r="D26" s="6" t="inlineStr">
        <is>
          <t>N</t>
        </is>
      </c>
      <c r="E26" s="6" t="inlineStr">
        <is>
          <t>nascent</t>
        </is>
      </c>
      <c r="F26" s="7" t="inlineStr">
        <is>
          <t>Is disclosure of AI use required at a defined checkpoint in the research lifecycle (such as an ethics application, annual progress milestone, or thesis submission) rather than left to the researcher's personal discretion?</t>
        </is>
      </c>
      <c r="G26" s="6" t="n"/>
      <c r="H26" s="7" t="n"/>
      <c r="I26" s="6">
        <f>IF(LEN(TRIM(CLEAN(SUBSTITUTE(SUBSTITUTE(SUBSTITUTE(SUBSTITUTE(SUBSTITUTE(H26&amp;""," ","")," ","")," ","")," ",""),"　",""))))&gt;0,1,0)</f>
        <v/>
      </c>
    </row>
    <row r="27" ht="51" customHeight="1">
      <c r="A27" s="5" t="inlineStr">
        <is>
          <t>D2-process-E1</t>
        </is>
      </c>
      <c r="B27" s="6" t="inlineStr">
        <is>
          <t>D2</t>
        </is>
      </c>
      <c r="C27" s="6" t="inlineStr">
        <is>
          <t>process</t>
        </is>
      </c>
      <c r="D27" s="6" t="inlineStr">
        <is>
          <t>E</t>
        </is>
      </c>
      <c r="E27" s="6" t="inlineStr">
        <is>
          <t>established</t>
        </is>
      </c>
      <c r="F27" s="7" t="inlineStr">
        <is>
          <t>Does standard supervisory practice require the advisor or supervisor to verify the student's disclosure against the actual research work undertaken, with that verification formally recorded?</t>
        </is>
      </c>
      <c r="G27" s="6" t="n"/>
      <c r="H27" s="7" t="n"/>
      <c r="I27" s="6">
        <f>IF(LEN(TRIM(CLEAN(SUBSTITUTE(SUBSTITUTE(SUBSTITUTE(SUBSTITUTE(SUBSTITUTE(H27&amp;""," ","")," ","")," ","")," ",""),"　",""))))&gt;0,1,0)</f>
        <v/>
      </c>
    </row>
    <row r="28" ht="51" customHeight="1">
      <c r="A28" s="5" t="inlineStr">
        <is>
          <t>D2-process-E2</t>
        </is>
      </c>
      <c r="B28" s="6" t="inlineStr">
        <is>
          <t>D2</t>
        </is>
      </c>
      <c r="C28" s="6" t="inlineStr">
        <is>
          <t>process</t>
        </is>
      </c>
      <c r="D28" s="6" t="inlineStr">
        <is>
          <t>E</t>
        </is>
      </c>
      <c r="E28" s="6" t="inlineStr">
        <is>
          <t>established</t>
        </is>
      </c>
      <c r="F28" s="7" t="inlineStr">
        <is>
          <t>Does the examination protocol require the doctoral candidate to be able to explain and defend any AI use during the oral defense, and does the examiner report form provide a specific section to record that this took place?</t>
        </is>
      </c>
      <c r="G28" s="6" t="n"/>
      <c r="H28" s="7" t="n"/>
      <c r="I28" s="6">
        <f>IF(LEN(TRIM(CLEAN(SUBSTITUTE(SUBSTITUTE(SUBSTITUTE(SUBSTITUTE(SUBSTITUTE(H28&amp;""," ","")," ","")," ","")," ",""),"　",""))))&gt;0,1,0)</f>
        <v/>
      </c>
    </row>
    <row r="29" ht="51" customHeight="1">
      <c r="A29" s="5" t="inlineStr">
        <is>
          <t>D2-process-L1</t>
        </is>
      </c>
      <c r="B29" s="6" t="inlineStr">
        <is>
          <t>D2</t>
        </is>
      </c>
      <c r="C29" s="6" t="inlineStr">
        <is>
          <t>process</t>
        </is>
      </c>
      <c r="D29" s="6" t="inlineStr">
        <is>
          <t>L</t>
        </is>
      </c>
      <c r="E29" s="6" t="inlineStr">
        <is>
          <t>leading</t>
        </is>
      </c>
      <c r="F29" s="7" t="inlineStr">
        <is>
          <t>Does the institution contribute its compliance and disclosure data to a sector-level benchmarking initiative, peer consortium, or public research dataset, rather than retaining it only internally?</t>
        </is>
      </c>
      <c r="G29" s="6" t="n"/>
      <c r="H29" s="7" t="n"/>
      <c r="I29" s="6">
        <f>IF(LEN(TRIM(CLEAN(SUBSTITUTE(SUBSTITUTE(SUBSTITUTE(SUBSTITUTE(SUBSTITUTE(H29&amp;""," ","")," ","")," ","")," ",""),"　",""))))&gt;0,1,0)</f>
        <v/>
      </c>
    </row>
    <row r="30" ht="36" customHeight="1">
      <c r="A30" s="5" t="inlineStr">
        <is>
          <t>D3-policy-N1</t>
        </is>
      </c>
      <c r="B30" s="6" t="inlineStr">
        <is>
          <t>D3</t>
        </is>
      </c>
      <c r="C30" s="6" t="inlineStr">
        <is>
          <t>policy</t>
        </is>
      </c>
      <c r="D30" s="6" t="inlineStr">
        <is>
          <t>N</t>
        </is>
      </c>
      <c r="E30" s="6" t="inlineStr">
        <is>
          <t>nascent</t>
        </is>
      </c>
      <c r="F30" s="7" t="inlineStr">
        <is>
          <t>Does a published institutional procurement pathway exist through which AI tools intended for research must pass before enterprise deployment?</t>
        </is>
      </c>
      <c r="G30" s="6" t="n"/>
      <c r="H30" s="7" t="n"/>
      <c r="I30" s="6">
        <f>IF(LEN(TRIM(CLEAN(SUBSTITUTE(SUBSTITUTE(SUBSTITUTE(SUBSTITUTE(SUBSTITUTE(H30&amp;""," ","")," ","")," ","")," ",""),"　",""))))&gt;0,1,0)</f>
        <v/>
      </c>
    </row>
    <row r="31" ht="66" customHeight="1">
      <c r="A31" s="5" t="inlineStr">
        <is>
          <t>D3-policy-E1</t>
        </is>
      </c>
      <c r="B31" s="6" t="inlineStr">
        <is>
          <t>D3</t>
        </is>
      </c>
      <c r="C31" s="6" t="inlineStr">
        <is>
          <t>policy</t>
        </is>
      </c>
      <c r="D31" s="6" t="inlineStr">
        <is>
          <t>E</t>
        </is>
      </c>
      <c r="E31" s="6" t="inlineStr">
        <is>
          <t>established</t>
        </is>
      </c>
      <c r="F31" s="7" t="inlineStr">
        <is>
          <t>Does the published procurement standard evaluate all six observable properties: verifiable citation and resolvability, data residency and governance over training-on-input, first-class uncertainty reporting, reproducibility at a known model version, auditability via session logs, and open-source or local options where the research workload supports them?</t>
        </is>
      </c>
      <c r="G31" s="6" t="n"/>
      <c r="H31" s="7" t="n"/>
      <c r="I31" s="6">
        <f>IF(LEN(TRIM(CLEAN(SUBSTITUTE(SUBSTITUTE(SUBSTITUTE(SUBSTITUTE(SUBSTITUTE(H31&amp;""," ","")," ","")," ","")," ",""),"　",""))))&gt;0,1,0)</f>
        <v/>
      </c>
    </row>
    <row r="32" ht="51" customHeight="1">
      <c r="A32" s="5" t="inlineStr">
        <is>
          <t>D3-policy-E2</t>
        </is>
      </c>
      <c r="B32" s="6" t="inlineStr">
        <is>
          <t>D3</t>
        </is>
      </c>
      <c r="C32" s="6" t="inlineStr">
        <is>
          <t>policy</t>
        </is>
      </c>
      <c r="D32" s="6" t="inlineStr">
        <is>
          <t>E</t>
        </is>
      </c>
      <c r="E32" s="6" t="inlineStr">
        <is>
          <t>established</t>
        </is>
      </c>
      <c r="F32" s="7" t="inlineStr">
        <is>
          <t>Does the standard include a documented exception process for specialized research workloads that genuinely require consumer-grade tools, clearly naming who approves an exception and under what conditions?</t>
        </is>
      </c>
      <c r="G32" s="6" t="n"/>
      <c r="H32" s="7" t="n"/>
      <c r="I32" s="6">
        <f>IF(LEN(TRIM(CLEAN(SUBSTITUTE(SUBSTITUTE(SUBSTITUTE(SUBSTITUTE(SUBSTITUTE(H32&amp;""," ","")," ","")," ","")," ",""),"　",""))))&gt;0,1,0)</f>
        <v/>
      </c>
    </row>
    <row r="33" ht="36" customHeight="1">
      <c r="A33" s="5" t="inlineStr">
        <is>
          <t>D3-policy-L1</t>
        </is>
      </c>
      <c r="B33" s="6" t="inlineStr">
        <is>
          <t>D3</t>
        </is>
      </c>
      <c r="C33" s="6" t="inlineStr">
        <is>
          <t>policy</t>
        </is>
      </c>
      <c r="D33" s="6" t="inlineStr">
        <is>
          <t>L</t>
        </is>
      </c>
      <c r="E33" s="6" t="inlineStr">
        <is>
          <t>leading</t>
        </is>
      </c>
      <c r="F33" s="7" t="inlineStr">
        <is>
          <t>Does the institution publish its tooling-procurement audit at a regular, stated cadence, and does the published audit explicitly name the software tools sampled?</t>
        </is>
      </c>
      <c r="G33" s="6" t="n"/>
      <c r="H33" s="7" t="n"/>
      <c r="I33" s="6">
        <f>IF(LEN(TRIM(CLEAN(SUBSTITUTE(SUBSTITUTE(SUBSTITUTE(SUBSTITUTE(SUBSTITUTE(H33&amp;""," ","")," ","")," ","")," ",""),"　",""))))&gt;0,1,0)</f>
        <v/>
      </c>
    </row>
    <row r="34" ht="36" customHeight="1">
      <c r="A34" s="5" t="inlineStr">
        <is>
          <t>D3-people-N1</t>
        </is>
      </c>
      <c r="B34" s="6" t="inlineStr">
        <is>
          <t>D3</t>
        </is>
      </c>
      <c r="C34" s="6" t="inlineStr">
        <is>
          <t>people</t>
        </is>
      </c>
      <c r="D34" s="6" t="inlineStr">
        <is>
          <t>N</t>
        </is>
      </c>
      <c r="E34" s="6" t="inlineStr">
        <is>
          <t>nascent</t>
        </is>
      </c>
      <c r="F34" s="7" t="inlineStr">
        <is>
          <t>Is a named role held accountable for deciding whether an AI tool may be approved for research use, as distinct from general administrative software procurement?</t>
        </is>
      </c>
      <c r="G34" s="6" t="n"/>
      <c r="H34" s="7" t="n"/>
      <c r="I34" s="6">
        <f>IF(LEN(TRIM(CLEAN(SUBSTITUTE(SUBSTITUTE(SUBSTITUTE(SUBSTITUTE(SUBSTITUTE(H34&amp;""," ","")," ","")," ","")," ",""),"　",""))))&gt;0,1,0)</f>
        <v/>
      </c>
    </row>
    <row r="35" ht="36" customHeight="1">
      <c r="A35" s="5" t="inlineStr">
        <is>
          <t>D3-people-E1</t>
        </is>
      </c>
      <c r="B35" s="6" t="inlineStr">
        <is>
          <t>D3</t>
        </is>
      </c>
      <c r="C35" s="6" t="inlineStr">
        <is>
          <t>people</t>
        </is>
      </c>
      <c r="D35" s="6" t="inlineStr">
        <is>
          <t>E</t>
        </is>
      </c>
      <c r="E35" s="6" t="inlineStr">
        <is>
          <t>established</t>
        </is>
      </c>
      <c r="F35" s="7" t="inlineStr">
        <is>
          <t>Does the review panel include the data protection officer, the research integrity officer, and at least one research-active academic, with the committee membership publicly listed?</t>
        </is>
      </c>
      <c r="G35" s="6" t="n"/>
      <c r="H35" s="7" t="n"/>
      <c r="I35" s="6">
        <f>IF(LEN(TRIM(CLEAN(SUBSTITUTE(SUBSTITUTE(SUBSTITUTE(SUBSTITUTE(SUBSTITUTE(H35&amp;""," ","")," ","")," ","")," ",""),"　",""))))&gt;0,1,0)</f>
        <v/>
      </c>
    </row>
    <row r="36" ht="36" customHeight="1">
      <c r="A36" s="5" t="inlineStr">
        <is>
          <t>D3-people-L1</t>
        </is>
      </c>
      <c r="B36" s="6" t="inlineStr">
        <is>
          <t>D3</t>
        </is>
      </c>
      <c r="C36" s="6" t="inlineStr">
        <is>
          <t>people</t>
        </is>
      </c>
      <c r="D36" s="6" t="inlineStr">
        <is>
          <t>L</t>
        </is>
      </c>
      <c r="E36" s="6" t="inlineStr">
        <is>
          <t>leading</t>
        </is>
      </c>
      <c r="F36" s="7" t="inlineStr">
        <is>
          <t>Does the institution commission independent testing of vendor performance claims on a sample of deployed tools, rather than relying exclusively on vendor sales documentation?</t>
        </is>
      </c>
      <c r="G36" s="6" t="n"/>
      <c r="H36" s="7" t="n"/>
      <c r="I36" s="6">
        <f>IF(LEN(TRIM(CLEAN(SUBSTITUTE(SUBSTITUTE(SUBSTITUTE(SUBSTITUTE(SUBSTITUTE(H36&amp;""," ","")," ","")," ","")," ",""),"　",""))))&gt;0,1,0)</f>
        <v/>
      </c>
    </row>
    <row r="37" ht="36" customHeight="1">
      <c r="A37" s="5" t="inlineStr">
        <is>
          <t>D3-systems-N1</t>
        </is>
      </c>
      <c r="B37" s="6" t="inlineStr">
        <is>
          <t>D3</t>
        </is>
      </c>
      <c r="C37" s="6" t="inlineStr">
        <is>
          <t>systems</t>
        </is>
      </c>
      <c r="D37" s="6" t="inlineStr">
        <is>
          <t>N</t>
        </is>
      </c>
      <c r="E37" s="6" t="inlineStr">
        <is>
          <t>nascent</t>
        </is>
      </c>
      <c r="F37" s="7" t="inlineStr">
        <is>
          <t>Is there an actively maintained institutional register of AI tools approved for research use that is accessible to all researchers?</t>
        </is>
      </c>
      <c r="G37" s="6" t="n"/>
      <c r="H37" s="7" t="n"/>
      <c r="I37" s="6">
        <f>IF(LEN(TRIM(CLEAN(SUBSTITUTE(SUBSTITUTE(SUBSTITUTE(SUBSTITUTE(SUBSTITUTE(H37&amp;""," ","")," ","")," ","")," ",""),"　",""))))&gt;0,1,0)</f>
        <v/>
      </c>
    </row>
    <row r="38" ht="51" customHeight="1">
      <c r="A38" s="5" t="inlineStr">
        <is>
          <t>D3-systems-E1</t>
        </is>
      </c>
      <c r="B38" s="6" t="inlineStr">
        <is>
          <t>D3</t>
        </is>
      </c>
      <c r="C38" s="6" t="inlineStr">
        <is>
          <t>systems</t>
        </is>
      </c>
      <c r="D38" s="6" t="inlineStr">
        <is>
          <t>E</t>
        </is>
      </c>
      <c r="E38" s="6" t="inlineStr">
        <is>
          <t>established</t>
        </is>
      </c>
      <c r="F38" s="7" t="inlineStr">
        <is>
          <t>Are enterprise-tenanted deployments with training-on-input disabled available for research projects involving unpublished or confidential data, and does the tool register state the data-residency status for each tool?</t>
        </is>
      </c>
      <c r="G38" s="6" t="n"/>
      <c r="H38" s="7" t="n"/>
      <c r="I38" s="6">
        <f>IF(LEN(TRIM(CLEAN(SUBSTITUTE(SUBSTITUTE(SUBSTITUTE(SUBSTITUTE(SUBSTITUTE(H38&amp;""," ","")," ","")," ","")," ",""),"　",""))))&gt;0,1,0)</f>
        <v/>
      </c>
    </row>
    <row r="39" ht="36" customHeight="1">
      <c r="A39" s="5" t="inlineStr">
        <is>
          <t>D3-systems-E2</t>
        </is>
      </c>
      <c r="B39" s="6" t="inlineStr">
        <is>
          <t>D3</t>
        </is>
      </c>
      <c r="C39" s="6" t="inlineStr">
        <is>
          <t>systems</t>
        </is>
      </c>
      <c r="D39" s="6" t="inlineStr">
        <is>
          <t>E</t>
        </is>
      </c>
      <c r="E39" s="6" t="inlineStr">
        <is>
          <t>established</t>
        </is>
      </c>
      <c r="F39" s="7" t="inlineStr">
        <is>
          <t>Does the institution retain AI interaction session logs for a clearly articulated retention window, and is that retention schedule published?</t>
        </is>
      </c>
      <c r="G39" s="6" t="n"/>
      <c r="H39" s="7" t="n"/>
      <c r="I39" s="6">
        <f>IF(LEN(TRIM(CLEAN(SUBSTITUTE(SUBSTITUTE(SUBSTITUTE(SUBSTITUTE(SUBSTITUTE(H39&amp;""," ","")," ","")," ","")," ",""),"　",""))))&gt;0,1,0)</f>
        <v/>
      </c>
    </row>
    <row r="40" ht="51" customHeight="1">
      <c r="A40" s="5" t="inlineStr">
        <is>
          <t>D3-systems-L1</t>
        </is>
      </c>
      <c r="B40" s="6" t="inlineStr">
        <is>
          <t>D3</t>
        </is>
      </c>
      <c r="C40" s="6" t="inlineStr">
        <is>
          <t>systems</t>
        </is>
      </c>
      <c r="D40" s="6" t="inlineStr">
        <is>
          <t>L</t>
        </is>
      </c>
      <c r="E40" s="6" t="inlineStr">
        <is>
          <t>leading</t>
        </is>
      </c>
      <c r="F40" s="7" t="inlineStr">
        <is>
          <t>Does the institution periodically re-test deployed tools against standard citation and source resolvability tests on a stated cadence, recording the empirical result for each tool at each specific model version?</t>
        </is>
      </c>
      <c r="G40" s="6" t="n"/>
      <c r="H40" s="7" t="n"/>
      <c r="I40" s="6">
        <f>IF(LEN(TRIM(CLEAN(SUBSTITUTE(SUBSTITUTE(SUBSTITUTE(SUBSTITUTE(SUBSTITUTE(H40&amp;""," ","")," ","")," ","")," ",""),"　",""))))&gt;0,1,0)</f>
        <v/>
      </c>
    </row>
    <row r="41" ht="36" customHeight="1">
      <c r="A41" s="5" t="inlineStr">
        <is>
          <t>D3-process-N1</t>
        </is>
      </c>
      <c r="B41" s="6" t="inlineStr">
        <is>
          <t>D3</t>
        </is>
      </c>
      <c r="C41" s="6" t="inlineStr">
        <is>
          <t>process</t>
        </is>
      </c>
      <c r="D41" s="6" t="inlineStr">
        <is>
          <t>N</t>
        </is>
      </c>
      <c r="E41" s="6" t="inlineStr">
        <is>
          <t>nascent</t>
        </is>
      </c>
      <c r="F41" s="7" t="inlineStr">
        <is>
          <t>Does a researcher who wishes to evaluate a new AI tool on research data have a published pathway to request approval, accompanied by a stated service turnaround time?</t>
        </is>
      </c>
      <c r="G41" s="6" t="n"/>
      <c r="H41" s="7" t="n"/>
      <c r="I41" s="6">
        <f>IF(LEN(TRIM(CLEAN(SUBSTITUTE(SUBSTITUTE(SUBSTITUTE(SUBSTITUTE(SUBSTITUTE(H41&amp;""," ","")," ","")," ","")," ",""),"　",""))))&gt;0,1,0)</f>
        <v/>
      </c>
    </row>
    <row r="42" ht="171" customHeight="1">
      <c r="A42" s="5" t="inlineStr">
        <is>
          <t>D3-process-E1</t>
        </is>
      </c>
      <c r="B42" s="6" t="inlineStr">
        <is>
          <t>D3</t>
        </is>
      </c>
      <c r="C42" s="6" t="inlineStr">
        <is>
          <t>process</t>
        </is>
      </c>
      <c r="D42" s="6" t="inlineStr">
        <is>
          <t>E</t>
        </is>
      </c>
      <c r="E42" s="6" t="inlineStr">
        <is>
          <t>established</t>
        </is>
      </c>
      <c r="F42" s="7" t="inlineStr">
        <is>
          <t>Is the formal impact assessment required by the institution's relevant jurisdictions complete for every regulated use? For institutions operating in or serving the EU market, this requires a Fundamental Rights Impact Assessment under EU AI Act Article 27 for high-risk applications including admissions, learning-outcome evaluation, education-level assignment within the institution, and proctoring, registered as required against the 2 August 2026 application date. For institutions under the Australian legal regime, this requires the automated-decision-making disclosure posture mandated from 10 December 2026. For other jurisdictions, name and complete the local statutory equivalent. A dated, authorized determination that no relevant statutory regime or regulated use applies satisfies this indicator under §3.1 when its authority, scope, and rationale are recorded in the evidence line.</t>
        </is>
      </c>
      <c r="G42" s="6" t="n"/>
      <c r="H42" s="7" t="n"/>
      <c r="I42" s="6">
        <f>IF(LEN(TRIM(CLEAN(SUBSTITUTE(SUBSTITUTE(SUBSTITUTE(SUBSTITUTE(SUBSTITUTE(H42&amp;""," ","")," ","")," ","")," ",""),"　",""))))&gt;0,1,0)</f>
        <v/>
      </c>
    </row>
    <row r="43" ht="51" customHeight="1">
      <c r="A43" s="5" t="inlineStr">
        <is>
          <t>D3-process-L1</t>
        </is>
      </c>
      <c r="B43" s="6" t="inlineStr">
        <is>
          <t>D3</t>
        </is>
      </c>
      <c r="C43" s="6" t="inlineStr">
        <is>
          <t>process</t>
        </is>
      </c>
      <c r="D43" s="6" t="inlineStr">
        <is>
          <t>L</t>
        </is>
      </c>
      <c r="E43" s="6" t="inlineStr">
        <is>
          <t>leading</t>
        </is>
      </c>
      <c r="F43" s="7" t="inlineStr">
        <is>
          <t>Does the institution contribute its empirical tool-resolvability test results to a sector-level reference benchmark or shared evaluation consortium, rather than keeping the findings confidential internally?</t>
        </is>
      </c>
      <c r="G43" s="6" t="n"/>
      <c r="H43" s="7" t="n"/>
      <c r="I43" s="6">
        <f>IF(LEN(TRIM(CLEAN(SUBSTITUTE(SUBSTITUTE(SUBSTITUTE(SUBSTITUTE(SUBSTITUTE(H43&amp;""," ","")," ","")," ","")," ",""),"　",""))))&gt;0,1,0)</f>
        <v/>
      </c>
    </row>
    <row r="44" ht="51" customHeight="1">
      <c r="A44" s="5" t="inlineStr">
        <is>
          <t>D4-policy-N1</t>
        </is>
      </c>
      <c r="B44" s="6" t="inlineStr">
        <is>
          <t>D4</t>
        </is>
      </c>
      <c r="C44" s="6" t="inlineStr">
        <is>
          <t>policy</t>
        </is>
      </c>
      <c r="D44" s="6" t="inlineStr">
        <is>
          <t>N</t>
        </is>
      </c>
      <c r="E44" s="6" t="inlineStr">
        <is>
          <t>nascent</t>
        </is>
      </c>
      <c r="F44" s="7" t="inlineStr">
        <is>
          <t>Does a published institutional document state that doctoral students and their advisors or supervisors are expected to maintain specific AI-related research competencies, explicitly naming those competencies rather than referring to AI literacy in vague terms?</t>
        </is>
      </c>
      <c r="G44" s="6" t="n"/>
      <c r="H44" s="7" t="n"/>
      <c r="I44" s="6">
        <f>IF(LEN(TRIM(CLEAN(SUBSTITUTE(SUBSTITUTE(SUBSTITUTE(SUBSTITUTE(SUBSTITUTE(H44&amp;""," ","")," ","")," ","")," ",""),"　",""))))&gt;0,1,0)</f>
        <v/>
      </c>
    </row>
    <row r="45" ht="96" customHeight="1">
      <c r="A45" s="5" t="inlineStr">
        <is>
          <t>D4-policy-E1</t>
        </is>
      </c>
      <c r="B45" s="6" t="inlineStr">
        <is>
          <t>D4</t>
        </is>
      </c>
      <c r="C45" s="6" t="inlineStr">
        <is>
          <t>policy</t>
        </is>
      </c>
      <c r="D45" s="6" t="inlineStr">
        <is>
          <t>E</t>
        </is>
      </c>
      <c r="E45" s="6" t="inlineStr">
        <is>
          <t>established</t>
        </is>
      </c>
      <c r="F45" s="7" t="inlineStr">
        <is>
          <t>Are the six core competencies (citation verification, model and parameter specification, prompt design as an analytical choice, model heterogeneity in adversarial review, sycophancy detection with human verification, and structured failure-mode reporting) established as required learning outcomes in the doctoral research methods curriculum, framed as essential additions to the existing canon of research validity and reproducibility rather than replacements for it?</t>
        </is>
      </c>
      <c r="G45" s="6" t="n"/>
      <c r="H45" s="7" t="n"/>
      <c r="I45" s="6">
        <f>IF(LEN(TRIM(CLEAN(SUBSTITUTE(SUBSTITUTE(SUBSTITUTE(SUBSTITUTE(SUBSTITUTE(H45&amp;""," ","")," ","")," ","")," ",""),"　",""))))&gt;0,1,0)</f>
        <v/>
      </c>
    </row>
    <row r="46" ht="36" customHeight="1">
      <c r="A46" s="5" t="inlineStr">
        <is>
          <t>D4-policy-L1</t>
        </is>
      </c>
      <c r="B46" s="6" t="inlineStr">
        <is>
          <t>D4</t>
        </is>
      </c>
      <c r="C46" s="6" t="inlineStr">
        <is>
          <t>policy</t>
        </is>
      </c>
      <c r="D46" s="6" t="inlineStr">
        <is>
          <t>L</t>
        </is>
      </c>
      <c r="E46" s="6" t="inlineStr">
        <is>
          <t>leading</t>
        </is>
      </c>
      <c r="F46" s="7" t="inlineStr">
        <is>
          <t>Does the institution publish evidence on provision, reach, and selected aligned performance outcomes from the approved competency curriculum, on a regular, published schedule?</t>
        </is>
      </c>
      <c r="G46" s="6" t="n"/>
      <c r="H46" s="7" t="n"/>
      <c r="I46" s="6">
        <f>IF(LEN(TRIM(CLEAN(SUBSTITUTE(SUBSTITUTE(SUBSTITUTE(SUBSTITUTE(SUBSTITUTE(H46&amp;""," ","")," ","")," ","")," ",""),"　",""))))&gt;0,1,0)</f>
        <v/>
      </c>
    </row>
    <row r="47" ht="51" customHeight="1">
      <c r="A47" s="5" t="inlineStr">
        <is>
          <t>D4-people-N1</t>
        </is>
      </c>
      <c r="B47" s="6" t="inlineStr">
        <is>
          <t>D4</t>
        </is>
      </c>
      <c r="C47" s="6" t="inlineStr">
        <is>
          <t>people</t>
        </is>
      </c>
      <c r="D47" s="6" t="inlineStr">
        <is>
          <t>N</t>
        </is>
      </c>
      <c r="E47" s="6" t="inlineStr">
        <is>
          <t>nascent</t>
        </is>
      </c>
      <c r="F47" s="7" t="inlineStr">
        <is>
          <t>Is there an institutional AI-literacy training offering available to doctoral students (such as an online course, a library workshop series, or regular seminars) with a clearly named operational owner?</t>
        </is>
      </c>
      <c r="G47" s="6" t="n"/>
      <c r="H47" s="7" t="n"/>
      <c r="I47" s="6">
        <f>IF(LEN(TRIM(CLEAN(SUBSTITUTE(SUBSTITUTE(SUBSTITUTE(SUBSTITUTE(SUBSTITUTE(H47&amp;""," ","")," ","")," ","")," ",""),"　",""))))&gt;0,1,0)</f>
        <v/>
      </c>
    </row>
    <row r="48" ht="36" customHeight="1">
      <c r="A48" s="5" t="inlineStr">
        <is>
          <t>D4-people-E1</t>
        </is>
      </c>
      <c r="B48" s="6" t="inlineStr">
        <is>
          <t>D4</t>
        </is>
      </c>
      <c r="C48" s="6" t="inlineStr">
        <is>
          <t>people</t>
        </is>
      </c>
      <c r="D48" s="6" t="inlineStr">
        <is>
          <t>E</t>
        </is>
      </c>
      <c r="E48" s="6" t="inlineStr">
        <is>
          <t>established</t>
        </is>
      </c>
      <c r="F48" s="7" t="inlineStr">
        <is>
          <t>Is that AI training a mandatory component of the doctoral curriculum rather than an optional elective, with formal completion recorded on each student's official enrollment record?</t>
        </is>
      </c>
      <c r="G48" s="6" t="n"/>
      <c r="H48" s="7" t="n"/>
      <c r="I48" s="6">
        <f>IF(LEN(TRIM(CLEAN(SUBSTITUTE(SUBSTITUTE(SUBSTITUTE(SUBSTITUTE(SUBSTITUTE(H48&amp;""," ","")," ","")," ","")," ",""),"　",""))))&gt;0,1,0)</f>
        <v/>
      </c>
    </row>
    <row r="49" ht="51" customHeight="1">
      <c r="A49" s="5" t="inlineStr">
        <is>
          <t>D4-people-E2</t>
        </is>
      </c>
      <c r="B49" s="6" t="inlineStr">
        <is>
          <t>D4</t>
        </is>
      </c>
      <c r="C49" s="6" t="inlineStr">
        <is>
          <t>people</t>
        </is>
      </c>
      <c r="D49" s="6" t="inlineStr">
        <is>
          <t>E</t>
        </is>
      </c>
      <c r="E49" s="6" t="inlineStr">
        <is>
          <t>established</t>
        </is>
      </c>
      <c r="F49" s="7" t="inlineStr">
        <is>
          <t>Do advisors and supervisors receive professional development covering the same six core competencies, and do dissertation examiners receive targeted training on the corresponding verification skills?</t>
        </is>
      </c>
      <c r="G49" s="6" t="n"/>
      <c r="H49" s="7" t="n"/>
      <c r="I49" s="6">
        <f>IF(LEN(TRIM(CLEAN(SUBSTITUTE(SUBSTITUTE(SUBSTITUTE(SUBSTITUTE(SUBSTITUTE(H49&amp;""," ","")," ","")," ","")," ",""),"　",""))))&gt;0,1,0)</f>
        <v/>
      </c>
    </row>
    <row r="50" ht="51" customHeight="1">
      <c r="A50" s="5" t="inlineStr">
        <is>
          <t>D4-people-L1</t>
        </is>
      </c>
      <c r="B50" s="6" t="inlineStr">
        <is>
          <t>D4</t>
        </is>
      </c>
      <c r="C50" s="6" t="inlineStr">
        <is>
          <t>people</t>
        </is>
      </c>
      <c r="D50" s="6" t="inlineStr">
        <is>
          <t>L</t>
        </is>
      </c>
      <c r="E50" s="6" t="inlineStr">
        <is>
          <t>leading</t>
        </is>
      </c>
      <c r="F50" s="7" t="inlineStr">
        <is>
          <t>Does the institution run an ongoing curriculum-improvement cycle for this training informed by external peer review, and can it point to a concrete curricular change resulting from that review?</t>
        </is>
      </c>
      <c r="G50" s="6" t="n"/>
      <c r="H50" s="7" t="n"/>
      <c r="I50" s="6">
        <f>IF(LEN(TRIM(CLEAN(SUBSTITUTE(SUBSTITUTE(SUBSTITUTE(SUBSTITUTE(SUBSTITUTE(H50&amp;""," ","")," ","")," ","")," ",""),"　",""))))&gt;0,1,0)</f>
        <v/>
      </c>
    </row>
    <row r="51" ht="51" customHeight="1">
      <c r="A51" s="5" t="inlineStr">
        <is>
          <t>D4-systems-N1</t>
        </is>
      </c>
      <c r="B51" s="6" t="inlineStr">
        <is>
          <t>D4</t>
        </is>
      </c>
      <c r="C51" s="6" t="inlineStr">
        <is>
          <t>systems</t>
        </is>
      </c>
      <c r="D51" s="6" t="inlineStr">
        <is>
          <t>N</t>
        </is>
      </c>
      <c r="E51" s="6" t="inlineStr">
        <is>
          <t>nascent</t>
        </is>
      </c>
      <c r="F51" s="7" t="inlineStr">
        <is>
          <t>Is AI-literacy instruction delivered through a system that officially tracks completion for each individual student, advisor, or supervisor, rather than offered on an untracked open-access website?</t>
        </is>
      </c>
      <c r="G51" s="6" t="n"/>
      <c r="H51" s="7" t="n"/>
      <c r="I51" s="6">
        <f>IF(LEN(TRIM(CLEAN(SUBSTITUTE(SUBSTITUTE(SUBSTITUTE(SUBSTITUTE(SUBSTITUTE(H51&amp;""," ","")," ","")," ","")," ",""),"　",""))))&gt;0,1,0)</f>
        <v/>
      </c>
    </row>
    <row r="52" ht="51" customHeight="1">
      <c r="A52" s="5" t="inlineStr">
        <is>
          <t>D4-systems-E1</t>
        </is>
      </c>
      <c r="B52" s="6" t="inlineStr">
        <is>
          <t>D4</t>
        </is>
      </c>
      <c r="C52" s="6" t="inlineStr">
        <is>
          <t>systems</t>
        </is>
      </c>
      <c r="D52" s="6" t="inlineStr">
        <is>
          <t>E</t>
        </is>
      </c>
      <c r="E52" s="6" t="inlineStr">
        <is>
          <t>established</t>
        </is>
      </c>
      <c r="F52" s="7" t="inlineStr">
        <is>
          <t>Do institutional systems support delivery of the approved competency curriculum through versioned content, aligned assessments, and retrievable completion records for the relevant student and staff populations?</t>
        </is>
      </c>
      <c r="G52" s="6" t="n"/>
      <c r="H52" s="7" t="n"/>
      <c r="I52" s="6">
        <f>IF(LEN(TRIM(CLEAN(SUBSTITUTE(SUBSTITUTE(SUBSTITUTE(SUBSTITUTE(SUBSTITUTE(H52&amp;""," ","")," ","")," ","")," ",""),"　",""))))&gt;0,1,0)</f>
        <v/>
      </c>
    </row>
    <row r="53" ht="51" customHeight="1">
      <c r="A53" s="5" t="inlineStr">
        <is>
          <t>D4-systems-L1</t>
        </is>
      </c>
      <c r="B53" s="6" t="inlineStr">
        <is>
          <t>D4</t>
        </is>
      </c>
      <c r="C53" s="6" t="inlineStr">
        <is>
          <t>systems</t>
        </is>
      </c>
      <c r="D53" s="6" t="inlineStr">
        <is>
          <t>L</t>
        </is>
      </c>
      <c r="E53" s="6" t="inlineStr">
        <is>
          <t>leading</t>
        </is>
      </c>
      <c r="F53" s="7" t="inlineStr">
        <is>
          <t>Can the institution generate automated reports on competency coverage by student cohort, by academic department, and across the advisor population directly from its administrative databases, without needing a manual survey?</t>
        </is>
      </c>
      <c r="G53" s="6" t="n"/>
      <c r="H53" s="7" t="n"/>
      <c r="I53" s="6">
        <f>IF(LEN(TRIM(CLEAN(SUBSTITUTE(SUBSTITUTE(SUBSTITUTE(SUBSTITUTE(SUBSTITUTE(H53&amp;""," ","")," ","")," ","")," ",""),"　",""))))&gt;0,1,0)</f>
        <v/>
      </c>
    </row>
    <row r="54" ht="36" customHeight="1">
      <c r="A54" s="5" t="inlineStr">
        <is>
          <t>D4-process-N1</t>
        </is>
      </c>
      <c r="B54" s="6" t="inlineStr">
        <is>
          <t>D4</t>
        </is>
      </c>
      <c r="C54" s="6" t="inlineStr">
        <is>
          <t>process</t>
        </is>
      </c>
      <c r="D54" s="6" t="inlineStr">
        <is>
          <t>N</t>
        </is>
      </c>
      <c r="E54" s="6" t="inlineStr">
        <is>
          <t>nascent</t>
        </is>
      </c>
      <c r="F54" s="7" t="inlineStr">
        <is>
          <t>Is AI literacy formally introduced during orientation for new doctoral students and during onboarding for new advisors and supervisors?</t>
        </is>
      </c>
      <c r="G54" s="6" t="n"/>
      <c r="H54" s="7" t="n"/>
      <c r="I54" s="6">
        <f>IF(LEN(TRIM(CLEAN(SUBSTITUTE(SUBSTITUTE(SUBSTITUTE(SUBSTITUTE(SUBSTITUTE(H54&amp;""," ","")," ","")," ","")," ",""),"　",""))))&gt;0,1,0)</f>
        <v/>
      </c>
    </row>
    <row r="55" ht="51" customHeight="1">
      <c r="A55" s="5" t="inlineStr">
        <is>
          <t>D4-process-E1</t>
        </is>
      </c>
      <c r="B55" s="6" t="inlineStr">
        <is>
          <t>D4</t>
        </is>
      </c>
      <c r="C55" s="6" t="inlineStr">
        <is>
          <t>process</t>
        </is>
      </c>
      <c r="D55" s="6" t="inlineStr">
        <is>
          <t>E</t>
        </is>
      </c>
      <c r="E55" s="6" t="inlineStr">
        <is>
          <t>established</t>
        </is>
      </c>
      <c r="F55" s="7" t="inlineStr">
        <is>
          <t>Is the AI methods curriculum reviewed at a regular, stated cadence to keep pace with developments in AI tooling, with the reviewing committee named and the last review meeting dated?</t>
        </is>
      </c>
      <c r="G55" s="6" t="n"/>
      <c r="H55" s="7" t="n"/>
      <c r="I55" s="6">
        <f>IF(LEN(TRIM(CLEAN(SUBSTITUTE(SUBSTITUTE(SUBSTITUTE(SUBSTITUTE(SUBSTITUTE(H55&amp;""," ","")," ","")," ","")," ",""),"　",""))))&gt;0,1,0)</f>
        <v/>
      </c>
    </row>
    <row r="56" ht="36" customHeight="1">
      <c r="A56" s="5" t="inlineStr">
        <is>
          <t>D4-process-L1</t>
        </is>
      </c>
      <c r="B56" s="6" t="inlineStr">
        <is>
          <t>D4</t>
        </is>
      </c>
      <c r="C56" s="6" t="inlineStr">
        <is>
          <t>process</t>
        </is>
      </c>
      <c r="D56" s="6" t="inlineStr">
        <is>
          <t>L</t>
        </is>
      </c>
      <c r="E56" s="6" t="inlineStr">
        <is>
          <t>leading</t>
        </is>
      </c>
      <c r="F56" s="7" t="inlineStr">
        <is>
          <t>Does the institution share its competency-outcome data with sector-level benchmarking initiatives rather than keeping the information purely internal?</t>
        </is>
      </c>
      <c r="G56" s="6" t="n"/>
      <c r="H56" s="7" t="n"/>
      <c r="I56" s="6">
        <f>IF(LEN(TRIM(CLEAN(SUBSTITUTE(SUBSTITUTE(SUBSTITUTE(SUBSTITUTE(SUBSTITUTE(H56&amp;""," ","")," ","")," ","")," ",""),"　",""))))&gt;0,1,0)</f>
        <v/>
      </c>
    </row>
    <row r="57" ht="51" customHeight="1">
      <c r="A57" s="5" t="inlineStr">
        <is>
          <t>D5-policy-N1</t>
        </is>
      </c>
      <c r="B57" s="6" t="inlineStr">
        <is>
          <t>D5</t>
        </is>
      </c>
      <c r="C57" s="6" t="inlineStr">
        <is>
          <t>policy</t>
        </is>
      </c>
      <c r="D57" s="6" t="inlineStr">
        <is>
          <t>N</t>
        </is>
      </c>
      <c r="E57" s="6" t="inlineStr">
        <is>
          <t>nascent</t>
        </is>
      </c>
      <c r="F57" s="7" t="inlineStr">
        <is>
          <t>Does a published institutional document formally commit [INSTITUTION NAME] to evaluating its own maturity regarding AI in research and research training, naming the specific governance body that oversees the assessment?</t>
        </is>
      </c>
      <c r="G57" s="6" t="n"/>
      <c r="H57" s="7" t="n"/>
      <c r="I57" s="6">
        <f>IF(LEN(TRIM(CLEAN(SUBSTITUTE(SUBSTITUTE(SUBSTITUTE(SUBSTITUTE(SUBSTITUTE(H57&amp;""," ","")," ","")," ","")," ",""),"　",""))))&gt;0,1,0)</f>
        <v/>
      </c>
    </row>
    <row r="58" ht="51" customHeight="1">
      <c r="A58" s="5" t="inlineStr">
        <is>
          <t>D5-policy-E1</t>
        </is>
      </c>
      <c r="B58" s="6" t="inlineStr">
        <is>
          <t>D5</t>
        </is>
      </c>
      <c r="C58" s="6" t="inlineStr">
        <is>
          <t>policy</t>
        </is>
      </c>
      <c r="D58" s="6" t="inlineStr">
        <is>
          <t>E</t>
        </is>
      </c>
      <c r="E58" s="6" t="inlineStr">
        <is>
          <t>established</t>
        </is>
      </c>
      <c r="F58" s="7" t="inlineStr">
        <is>
          <t>Does the institution formally evaluate itself against a recognized AI maturity framework across all four preceding dimensions at a stated cadence, with the most recent evaluation dated?</t>
        </is>
      </c>
      <c r="G58" s="6" t="n"/>
      <c r="H58" s="7" t="n"/>
      <c r="I58" s="6">
        <f>IF(LEN(TRIM(CLEAN(SUBSTITUTE(SUBSTITUTE(SUBSTITUTE(SUBSTITUTE(SUBSTITUTE(H58&amp;""," ","")," ","")," ","")," ",""),"　",""))))&gt;0,1,0)</f>
        <v/>
      </c>
    </row>
    <row r="59" ht="36" customHeight="1">
      <c r="A59" s="5" t="inlineStr">
        <is>
          <t>D5-policy-E2</t>
        </is>
      </c>
      <c r="B59" s="6" t="inlineStr">
        <is>
          <t>D5</t>
        </is>
      </c>
      <c r="C59" s="6" t="inlineStr">
        <is>
          <t>policy</t>
        </is>
      </c>
      <c r="D59" s="6" t="inlineStr">
        <is>
          <t>E</t>
        </is>
      </c>
      <c r="E59" s="6" t="inlineStr">
        <is>
          <t>established</t>
        </is>
      </c>
      <c r="F59" s="7" t="inlineStr">
        <is>
          <t>Is there a documented preparation plan for each regulatory obligation applicable to the institution's jurisdictions, complete with a named owner and milestone dates for each?</t>
        </is>
      </c>
      <c r="G59" s="6" t="n"/>
      <c r="H59" s="7" t="n"/>
      <c r="I59" s="6">
        <f>IF(LEN(TRIM(CLEAN(SUBSTITUTE(SUBSTITUTE(SUBSTITUTE(SUBSTITUTE(SUBSTITUTE(H59&amp;""," ","")," ","")," ","")," ",""),"　",""))))&gt;0,1,0)</f>
        <v/>
      </c>
    </row>
    <row r="60" ht="51" customHeight="1">
      <c r="A60" s="5" t="inlineStr">
        <is>
          <t>D5-policy-L1</t>
        </is>
      </c>
      <c r="B60" s="6" t="inlineStr">
        <is>
          <t>D5</t>
        </is>
      </c>
      <c r="C60" s="6" t="inlineStr">
        <is>
          <t>policy</t>
        </is>
      </c>
      <c r="D60" s="6" t="inlineStr">
        <is>
          <t>L</t>
        </is>
      </c>
      <c r="E60" s="6" t="inlineStr">
        <is>
          <t>leading</t>
        </is>
      </c>
      <c r="F60" s="7" t="inlineStr">
        <is>
          <t>Does the institution publish its self-assessment scores along with an explicit description of its methodology, allowing an independent third party to reproduce and verify the evaluation?</t>
        </is>
      </c>
      <c r="G60" s="6" t="n"/>
      <c r="H60" s="7" t="n"/>
      <c r="I60" s="6">
        <f>IF(LEN(TRIM(CLEAN(SUBSTITUTE(SUBSTITUTE(SUBSTITUTE(SUBSTITUTE(SUBSTITUTE(H60&amp;""," ","")," ","")," ","")," ",""),"　",""))))&gt;0,1,0)</f>
        <v/>
      </c>
    </row>
    <row r="61" ht="51" customHeight="1">
      <c r="A61" s="5" t="inlineStr">
        <is>
          <t>D5-people-N1</t>
        </is>
      </c>
      <c r="B61" s="6" t="inlineStr">
        <is>
          <t>D5</t>
        </is>
      </c>
      <c r="C61" s="6" t="inlineStr">
        <is>
          <t>people</t>
        </is>
      </c>
      <c r="D61" s="6" t="inlineStr">
        <is>
          <t>N</t>
        </is>
      </c>
      <c r="E61" s="6" t="inlineStr">
        <is>
          <t>nascent</t>
        </is>
      </c>
      <c r="F61" s="7" t="inlineStr">
        <is>
          <t>Is there an assigned individual owner for the policy axis, meaning a specific person with a job title who is held accountable for the AI-in-research policy document and its periodic review?</t>
        </is>
      </c>
      <c r="G61" s="6" t="n"/>
      <c r="H61" s="7" t="n"/>
      <c r="I61" s="6">
        <f>IF(LEN(TRIM(CLEAN(SUBSTITUTE(SUBSTITUTE(SUBSTITUTE(SUBSTITUTE(SUBSTITUTE(H61&amp;""," ","")," ","")," ","")," ",""),"　",""))))&gt;0,1,0)</f>
        <v/>
      </c>
    </row>
    <row r="62" ht="51" customHeight="1">
      <c r="A62" s="5" t="inlineStr">
        <is>
          <t>D5-people-E1</t>
        </is>
      </c>
      <c r="B62" s="6" t="inlineStr">
        <is>
          <t>D5</t>
        </is>
      </c>
      <c r="C62" s="6" t="inlineStr">
        <is>
          <t>people</t>
        </is>
      </c>
      <c r="D62" s="6" t="inlineStr">
        <is>
          <t>E</t>
        </is>
      </c>
      <c r="E62" s="6" t="inlineStr">
        <is>
          <t>established</t>
        </is>
      </c>
      <c r="F62" s="7" t="inlineStr">
        <is>
          <t>Is a named operational owner assigned to each of the four axes across all five dimensions (covering all twenty cells, which may be distributed among a smaller group of individuals), and is that ownership matrix published?</t>
        </is>
      </c>
      <c r="G62" s="6" t="n"/>
      <c r="H62" s="7" t="n"/>
      <c r="I62" s="6">
        <f>IF(LEN(TRIM(CLEAN(SUBSTITUTE(SUBSTITUTE(SUBSTITUTE(SUBSTITUTE(SUBSTITUTE(H62&amp;""," ","")," ","")," ","")," ",""),"　",""))))&gt;0,1,0)</f>
        <v/>
      </c>
    </row>
    <row r="63" ht="36" customHeight="1">
      <c r="A63" s="5" t="inlineStr">
        <is>
          <t>D5-people-L1</t>
        </is>
      </c>
      <c r="B63" s="6" t="inlineStr">
        <is>
          <t>D5</t>
        </is>
      </c>
      <c r="C63" s="6" t="inlineStr">
        <is>
          <t>people</t>
        </is>
      </c>
      <c r="D63" s="6" t="inlineStr">
        <is>
          <t>L</t>
        </is>
      </c>
      <c r="E63" s="6" t="inlineStr">
        <is>
          <t>leading</t>
        </is>
      </c>
      <c r="F63" s="7" t="inlineStr">
        <is>
          <t>Does the institution submit its maturity scoring to external peer review or independent audit at a stated cadence, with the evaluating organization publicly identified?</t>
        </is>
      </c>
      <c r="G63" s="6" t="n"/>
      <c r="H63" s="7" t="n"/>
      <c r="I63" s="6">
        <f>IF(LEN(TRIM(CLEAN(SUBSTITUTE(SUBSTITUTE(SUBSTITUTE(SUBSTITUTE(SUBSTITUTE(H63&amp;""," ","")," ","")," ","")," ",""),"　",""))))&gt;0,1,0)</f>
        <v/>
      </c>
    </row>
    <row r="64" ht="36" customHeight="1">
      <c r="A64" s="5" t="inlineStr">
        <is>
          <t>D5-systems-N1</t>
        </is>
      </c>
      <c r="B64" s="6" t="inlineStr">
        <is>
          <t>D5</t>
        </is>
      </c>
      <c r="C64" s="6" t="inlineStr">
        <is>
          <t>systems</t>
        </is>
      </c>
      <c r="D64" s="6" t="inlineStr">
        <is>
          <t>N</t>
        </is>
      </c>
      <c r="E64" s="6" t="inlineStr">
        <is>
          <t>nascent</t>
        </is>
      </c>
      <c r="F64" s="7" t="inlineStr">
        <is>
          <t>Is the documentary evidence supporting the institution's AI readiness maintained in a single central repository, rather than gathered piecemeal from different departments upon request?</t>
        </is>
      </c>
      <c r="G64" s="6" t="n"/>
      <c r="H64" s="7" t="n"/>
      <c r="I64" s="6">
        <f>IF(LEN(TRIM(CLEAN(SUBSTITUTE(SUBSTITUTE(SUBSTITUTE(SUBSTITUTE(SUBSTITUTE(H64&amp;""," ","")," ","")," ","")," ",""),"　",""))))&gt;0,1,0)</f>
        <v/>
      </c>
    </row>
    <row r="65" ht="51" customHeight="1">
      <c r="A65" s="5" t="inlineStr">
        <is>
          <t>D5-systems-E1</t>
        </is>
      </c>
      <c r="B65" s="6" t="inlineStr">
        <is>
          <t>D5</t>
        </is>
      </c>
      <c r="C65" s="6" t="inlineStr">
        <is>
          <t>systems</t>
        </is>
      </c>
      <c r="D65" s="6" t="inlineStr">
        <is>
          <t>E</t>
        </is>
      </c>
      <c r="E65" s="6" t="inlineStr">
        <is>
          <t>established</t>
        </is>
      </c>
      <c r="F65" s="7" t="inlineStr">
        <is>
          <t>Can the institution quickly retrieve, from a single system, the core artifacts an auditor or regulator would request, including impact assessments, the approved AI tool register, session-log retention policies, disclosure records, and training completion files?</t>
        </is>
      </c>
      <c r="G65" s="6" t="n"/>
      <c r="H65" s="7" t="n"/>
      <c r="I65" s="6">
        <f>IF(LEN(TRIM(CLEAN(SUBSTITUTE(SUBSTITUTE(SUBSTITUTE(SUBSTITUTE(SUBSTITUTE(H65&amp;""," ","")," ","")," ","")," ",""),"　",""))))&gt;0,1,0)</f>
        <v/>
      </c>
    </row>
    <row r="66" ht="51" customHeight="1">
      <c r="A66" s="5" t="inlineStr">
        <is>
          <t>D5-systems-L1</t>
        </is>
      </c>
      <c r="B66" s="6" t="inlineStr">
        <is>
          <t>D5</t>
        </is>
      </c>
      <c r="C66" s="6" t="inlineStr">
        <is>
          <t>systems</t>
        </is>
      </c>
      <c r="D66" s="6" t="inlineStr">
        <is>
          <t>L</t>
        </is>
      </c>
      <c r="E66" s="6" t="inlineStr">
        <is>
          <t>leading</t>
        </is>
      </c>
      <c r="F66" s="7" t="inlineStr">
        <is>
          <t>Does the institution publish its maturity scoring as a machine-readable, versioned data extract that identifies each cell, its level, its evidence references, and the assessment date?</t>
        </is>
      </c>
      <c r="G66" s="6" t="n"/>
      <c r="H66" s="7" t="n"/>
      <c r="I66" s="6">
        <f>IF(LEN(TRIM(CLEAN(SUBSTITUTE(SUBSTITUTE(SUBSTITUTE(SUBSTITUTE(SUBSTITUTE(H66&amp;""," ","")," ","")," ","")," ",""),"　",""))))&gt;0,1,0)</f>
        <v/>
      </c>
    </row>
    <row r="67" ht="51" customHeight="1">
      <c r="A67" s="5" t="inlineStr">
        <is>
          <t>D5-process-N1</t>
        </is>
      </c>
      <c r="B67" s="6" t="inlineStr">
        <is>
          <t>D5</t>
        </is>
      </c>
      <c r="C67" s="6" t="inlineStr">
        <is>
          <t>process</t>
        </is>
      </c>
      <c r="D67" s="6" t="inlineStr">
        <is>
          <t>N</t>
        </is>
      </c>
      <c r="E67" s="6" t="inlineStr">
        <is>
          <t>nascent</t>
        </is>
      </c>
      <c r="F67" s="7" t="inlineStr">
        <is>
          <t>Has the institution formally documented its applicable AI regulatory obligations and deadlines in a paper presented to a central governing body, even if operational owners have not yet been assigned to each obligation?</t>
        </is>
      </c>
      <c r="G67" s="6" t="n"/>
      <c r="H67" s="7" t="n"/>
      <c r="I67" s="6">
        <f>IF(LEN(TRIM(CLEAN(SUBSTITUTE(SUBSTITUTE(SUBSTITUTE(SUBSTITUTE(SUBSTITUTE(H67&amp;""," ","")," ","")," ","")," ",""),"　",""))))&gt;0,1,0)</f>
        <v/>
      </c>
    </row>
    <row r="68" ht="51" customHeight="1">
      <c r="A68" s="5" t="inlineStr">
        <is>
          <t>D5-process-E1</t>
        </is>
      </c>
      <c r="B68" s="6" t="inlineStr">
        <is>
          <t>D5</t>
        </is>
      </c>
      <c r="C68" s="6" t="inlineStr">
        <is>
          <t>process</t>
        </is>
      </c>
      <c r="D68" s="6" t="inlineStr">
        <is>
          <t>E</t>
        </is>
      </c>
      <c r="E68" s="6" t="inlineStr">
        <is>
          <t>established</t>
        </is>
      </c>
      <c r="F68" s="7" t="inlineStr">
        <is>
          <t>Are the self-assessment results, together with the regulatory compliance plan, formally tabled at the university council (or governing board), at school and college research committees, and at the research integrity committee on a declared schedule?</t>
        </is>
      </c>
      <c r="G68" s="6" t="n"/>
      <c r="H68" s="7" t="n"/>
      <c r="I68" s="6">
        <f>IF(LEN(TRIM(CLEAN(SUBSTITUTE(SUBSTITUTE(SUBSTITUTE(SUBSTITUTE(SUBSTITUTE(H68&amp;""," ","")," ","")," ","")," ",""),"　",""))))&gt;0,1,0)</f>
        <v/>
      </c>
    </row>
    <row r="69" ht="51" customHeight="1">
      <c r="A69" s="5" t="inlineStr">
        <is>
          <t>D5-process-L1</t>
        </is>
      </c>
      <c r="B69" s="6" t="inlineStr">
        <is>
          <t>D5</t>
        </is>
      </c>
      <c r="C69" s="6" t="inlineStr">
        <is>
          <t>process</t>
        </is>
      </c>
      <c r="D69" s="6" t="inlineStr">
        <is>
          <t>L</t>
        </is>
      </c>
      <c r="E69" s="6" t="inlineStr">
        <is>
          <t>leading</t>
        </is>
      </c>
      <c r="F69" s="7" t="inlineStr">
        <is>
          <t>Does the institution contribute its assessment methods and evaluation findings to sector-level standardization efforts, such as higher education representative bodies, national policy consultations, or published methodological white papers?</t>
        </is>
      </c>
      <c r="G69" s="6" t="n"/>
      <c r="H69" s="7" t="n"/>
      <c r="I69" s="6">
        <f>IF(LEN(TRIM(CLEAN(SUBSTITUTE(SUBSTITUTE(SUBSTITUTE(SUBSTITUTE(SUBSTITUTE(H69&amp;""," ","")," ","")," ","")," ",""),"　",""))))&gt;0,1,0)</f>
        <v/>
      </c>
    </row>
  </sheetData>
  <dataValidations count="1">
    <dataValidation sqref="G2:G69" showDropDown="0" showInputMessage="0" showErrorMessage="0" allowBlank="1" error="Answer must be Yes, Partial or No." promptTitle="Answer" prompt="Yes, Partial or No. Leave blank only if genuinely unknown." type="list">
      <formula1>"Yes,Partial,No"</formula1>
    </dataValidation>
  </dataValidations>
  <pageMargins left="0.75" right="0.75" top="1" bottom="1" header="0.5" footer="0.5"/>
  <pageSetup orientation="landscape" paperSize="9" fitToHeight="0" fitToWidth="1"/>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1:N61"/>
  <sheetViews>
    <sheetView showGridLines="0" workbookViewId="0">
      <pane ySplit="1" topLeftCell="A2" activePane="bottomLeft" state="frozen"/>
      <selection pane="bottomLeft" activeCell="A1" sqref="A1"/>
    </sheetView>
  </sheetViews>
  <sheetFormatPr baseColWidth="8" defaultRowHeight="15"/>
  <cols>
    <col width="14" customWidth="1" min="1" max="1"/>
    <col width="10" customWidth="1" min="2" max="2"/>
    <col width="10" customWidth="1" min="3" max="3"/>
    <col width="12" customWidth="1" min="4" max="4"/>
    <col width="11" customWidth="1" min="5" max="5"/>
    <col width="7" customWidth="1" min="6" max="6"/>
    <col width="8" customWidth="1" min="7" max="7"/>
    <col width="6" customWidth="1" min="8" max="8"/>
    <col width="17" customWidth="1" min="9" max="9"/>
    <col width="10" customWidth="1" min="10" max="10"/>
    <col width="8" customWidth="1" min="11" max="11"/>
    <col width="14" customWidth="1" min="12" max="12"/>
    <col width="12" customWidth="1" min="13" max="13"/>
    <col width="14" customWidth="1" min="14" max="14"/>
  </cols>
  <sheetData>
    <row r="1" ht="28" customHeight="1">
      <c r="A1" s="4" t="inlineStr">
        <is>
          <t>Cell</t>
        </is>
      </c>
      <c r="B1" s="4" t="inlineStr">
        <is>
          <t>Dimension</t>
        </is>
      </c>
      <c r="C1" s="4" t="inlineStr">
        <is>
          <t>Axis</t>
        </is>
      </c>
      <c r="D1" s="4" t="inlineStr">
        <is>
          <t>Band</t>
        </is>
      </c>
      <c r="E1" s="4" t="inlineStr">
        <is>
          <t>Indicators</t>
        </is>
      </c>
      <c r="F1" s="4" t="inlineStr">
        <is>
          <t>Yes</t>
        </is>
      </c>
      <c r="G1" s="4" t="inlineStr">
        <is>
          <t>Partial</t>
        </is>
      </c>
      <c r="H1" s="4" t="inlineStr">
        <is>
          <t>No</t>
        </is>
      </c>
      <c r="I1" s="4" t="inlineStr">
        <is>
          <t>Evidenced answers</t>
        </is>
      </c>
      <c r="J1" s="4" t="inlineStr">
        <is>
          <t>Weighted</t>
        </is>
      </c>
      <c r="K1" s="4" t="inlineStr">
        <is>
          <t>Ratio</t>
        </is>
      </c>
      <c r="L1" s="4" t="inlineStr">
        <is>
          <t>Band satisfied</t>
        </is>
      </c>
      <c r="M1" s="4" t="inlineStr">
        <is>
          <t>Unanswered</t>
        </is>
      </c>
      <c r="N1" s="4" t="inlineStr">
        <is>
          <t>Rung status</t>
        </is>
      </c>
    </row>
    <row r="2">
      <c r="A2" t="inlineStr">
        <is>
          <t>D1-policy</t>
        </is>
      </c>
      <c r="B2" t="inlineStr">
        <is>
          <t>D1</t>
        </is>
      </c>
      <c r="C2" t="inlineStr">
        <is>
          <t>policy</t>
        </is>
      </c>
      <c r="D2" t="inlineStr">
        <is>
          <t>nascent</t>
        </is>
      </c>
      <c r="E2" t="n">
        <v>1</v>
      </c>
      <c r="F2">
        <f>COUNTIFS(Answers!$B$2:$B$69,"D1",Answers!$C$2:$C$69,"policy",Answers!$D$2:$D$69,"N",Answers!$G$2:$G$69,"Yes",Answers!$I$2:$I$69,1)</f>
        <v/>
      </c>
      <c r="G2">
        <f>COUNTIFS(Answers!$B$2:$B$69,"D1",Answers!$C$2:$C$69,"policy",Answers!$D$2:$D$69,"N",Answers!$G$2:$G$69,"Partial",Answers!$I$2:$I$69,1)</f>
        <v/>
      </c>
      <c r="H2">
        <f>COUNTIFS(Answers!$B$2:$B$69,"D1",Answers!$C$2:$C$69,"policy",Answers!$D$2:$D$69,"N",Answers!$G$2:$G$69,"No",Answers!$I$2:$I$69,1)</f>
        <v/>
      </c>
      <c r="I2">
        <f>F2+G2+H2</f>
        <v/>
      </c>
      <c r="J2">
        <f>F2+0.5*G2</f>
        <v/>
      </c>
      <c r="K2">
        <f>IF(E2=0,0,J2/E2)</f>
        <v/>
      </c>
      <c r="L2">
        <f>IF(N2="met",1,0)</f>
        <v/>
      </c>
      <c r="M2">
        <f>E2-I2</f>
        <v/>
      </c>
      <c r="N2">
        <f>IF(E2=0,"",IF(H2&gt;0,"not met",IF(M2&gt;0,"unresolved",IF(F2=E2,"met","in progress"))))</f>
        <v/>
      </c>
    </row>
    <row r="3">
      <c r="A3" t="inlineStr">
        <is>
          <t>D1-policy</t>
        </is>
      </c>
      <c r="B3" t="inlineStr">
        <is>
          <t>D1</t>
        </is>
      </c>
      <c r="C3" t="inlineStr">
        <is>
          <t>policy</t>
        </is>
      </c>
      <c r="D3" t="inlineStr">
        <is>
          <t>established</t>
        </is>
      </c>
      <c r="E3" t="n">
        <v>2</v>
      </c>
      <c r="F3">
        <f>COUNTIFS(Answers!$B$2:$B$69,"D1",Answers!$C$2:$C$69,"policy",Answers!$D$2:$D$69,"E",Answers!$G$2:$G$69,"Yes",Answers!$I$2:$I$69,1)</f>
        <v/>
      </c>
      <c r="G3">
        <f>COUNTIFS(Answers!$B$2:$B$69,"D1",Answers!$C$2:$C$69,"policy",Answers!$D$2:$D$69,"E",Answers!$G$2:$G$69,"Partial",Answers!$I$2:$I$69,1)</f>
        <v/>
      </c>
      <c r="H3">
        <f>COUNTIFS(Answers!$B$2:$B$69,"D1",Answers!$C$2:$C$69,"policy",Answers!$D$2:$D$69,"E",Answers!$G$2:$G$69,"No",Answers!$I$2:$I$69,1)</f>
        <v/>
      </c>
      <c r="I3">
        <f>F3+G3+H3</f>
        <v/>
      </c>
      <c r="J3">
        <f>F3+0.5*G3</f>
        <v/>
      </c>
      <c r="K3">
        <f>IF(E3=0,0,J3/E3)</f>
        <v/>
      </c>
      <c r="L3">
        <f>IF(N3="met",1,0)</f>
        <v/>
      </c>
      <c r="M3">
        <f>E3-I3</f>
        <v/>
      </c>
      <c r="N3">
        <f>IF(E3=0,"",IF(H3&gt;0,"not met",IF(M3&gt;0,"unresolved",IF(F3=E3,"met","in progress"))))</f>
        <v/>
      </c>
    </row>
    <row r="4">
      <c r="A4" t="inlineStr">
        <is>
          <t>D1-policy</t>
        </is>
      </c>
      <c r="B4" t="inlineStr">
        <is>
          <t>D1</t>
        </is>
      </c>
      <c r="C4" t="inlineStr">
        <is>
          <t>policy</t>
        </is>
      </c>
      <c r="D4" t="inlineStr">
        <is>
          <t>leading</t>
        </is>
      </c>
      <c r="E4" t="n">
        <v>1</v>
      </c>
      <c r="F4">
        <f>COUNTIFS(Answers!$B$2:$B$69,"D1",Answers!$C$2:$C$69,"policy",Answers!$D$2:$D$69,"L",Answers!$G$2:$G$69,"Yes",Answers!$I$2:$I$69,1)</f>
        <v/>
      </c>
      <c r="G4">
        <f>COUNTIFS(Answers!$B$2:$B$69,"D1",Answers!$C$2:$C$69,"policy",Answers!$D$2:$D$69,"L",Answers!$G$2:$G$69,"Partial",Answers!$I$2:$I$69,1)</f>
        <v/>
      </c>
      <c r="H4">
        <f>COUNTIFS(Answers!$B$2:$B$69,"D1",Answers!$C$2:$C$69,"policy",Answers!$D$2:$D$69,"L",Answers!$G$2:$G$69,"No",Answers!$I$2:$I$69,1)</f>
        <v/>
      </c>
      <c r="I4">
        <f>F4+G4+H4</f>
        <v/>
      </c>
      <c r="J4">
        <f>F4+0.5*G4</f>
        <v/>
      </c>
      <c r="K4">
        <f>IF(E4=0,0,J4/E4)</f>
        <v/>
      </c>
      <c r="L4">
        <f>IF(N4="met",1,0)</f>
        <v/>
      </c>
      <c r="M4">
        <f>E4-I4</f>
        <v/>
      </c>
      <c r="N4">
        <f>IF(E4=0,"",IF(H4&gt;0,"not met",IF(M4&gt;0,"unresolved",IF(F4=E4,"met","in progress"))))</f>
        <v/>
      </c>
    </row>
    <row r="5">
      <c r="A5" t="inlineStr">
        <is>
          <t>D1-people</t>
        </is>
      </c>
      <c r="B5" t="inlineStr">
        <is>
          <t>D1</t>
        </is>
      </c>
      <c r="C5" t="inlineStr">
        <is>
          <t>people</t>
        </is>
      </c>
      <c r="D5" t="inlineStr">
        <is>
          <t>nascent</t>
        </is>
      </c>
      <c r="E5" t="n">
        <v>1</v>
      </c>
      <c r="F5">
        <f>COUNTIFS(Answers!$B$2:$B$69,"D1",Answers!$C$2:$C$69,"people",Answers!$D$2:$D$69,"N",Answers!$G$2:$G$69,"Yes",Answers!$I$2:$I$69,1)</f>
        <v/>
      </c>
      <c r="G5">
        <f>COUNTIFS(Answers!$B$2:$B$69,"D1",Answers!$C$2:$C$69,"people",Answers!$D$2:$D$69,"N",Answers!$G$2:$G$69,"Partial",Answers!$I$2:$I$69,1)</f>
        <v/>
      </c>
      <c r="H5">
        <f>COUNTIFS(Answers!$B$2:$B$69,"D1",Answers!$C$2:$C$69,"people",Answers!$D$2:$D$69,"N",Answers!$G$2:$G$69,"No",Answers!$I$2:$I$69,1)</f>
        <v/>
      </c>
      <c r="I5">
        <f>F5+G5+H5</f>
        <v/>
      </c>
      <c r="J5">
        <f>F5+0.5*G5</f>
        <v/>
      </c>
      <c r="K5">
        <f>IF(E5=0,0,J5/E5)</f>
        <v/>
      </c>
      <c r="L5">
        <f>IF(N5="met",1,0)</f>
        <v/>
      </c>
      <c r="M5">
        <f>E5-I5</f>
        <v/>
      </c>
      <c r="N5">
        <f>IF(E5=0,"",IF(H5&gt;0,"not met",IF(M5&gt;0,"unresolved",IF(F5=E5,"met","in progress"))))</f>
        <v/>
      </c>
    </row>
    <row r="6">
      <c r="A6" t="inlineStr">
        <is>
          <t>D1-people</t>
        </is>
      </c>
      <c r="B6" t="inlineStr">
        <is>
          <t>D1</t>
        </is>
      </c>
      <c r="C6" t="inlineStr">
        <is>
          <t>people</t>
        </is>
      </c>
      <c r="D6" t="inlineStr">
        <is>
          <t>established</t>
        </is>
      </c>
      <c r="E6" t="n">
        <v>1</v>
      </c>
      <c r="F6">
        <f>COUNTIFS(Answers!$B$2:$B$69,"D1",Answers!$C$2:$C$69,"people",Answers!$D$2:$D$69,"E",Answers!$G$2:$G$69,"Yes",Answers!$I$2:$I$69,1)</f>
        <v/>
      </c>
      <c r="G6">
        <f>COUNTIFS(Answers!$B$2:$B$69,"D1",Answers!$C$2:$C$69,"people",Answers!$D$2:$D$69,"E",Answers!$G$2:$G$69,"Partial",Answers!$I$2:$I$69,1)</f>
        <v/>
      </c>
      <c r="H6">
        <f>COUNTIFS(Answers!$B$2:$B$69,"D1",Answers!$C$2:$C$69,"people",Answers!$D$2:$D$69,"E",Answers!$G$2:$G$69,"No",Answers!$I$2:$I$69,1)</f>
        <v/>
      </c>
      <c r="I6">
        <f>F6+G6+H6</f>
        <v/>
      </c>
      <c r="J6">
        <f>F6+0.5*G6</f>
        <v/>
      </c>
      <c r="K6">
        <f>IF(E6=0,0,J6/E6)</f>
        <v/>
      </c>
      <c r="L6">
        <f>IF(N6="met",1,0)</f>
        <v/>
      </c>
      <c r="M6">
        <f>E6-I6</f>
        <v/>
      </c>
      <c r="N6">
        <f>IF(E6=0,"",IF(H6&gt;0,"not met",IF(M6&gt;0,"unresolved",IF(F6=E6,"met","in progress"))))</f>
        <v/>
      </c>
    </row>
    <row r="7">
      <c r="A7" t="inlineStr">
        <is>
          <t>D1-people</t>
        </is>
      </c>
      <c r="B7" t="inlineStr">
        <is>
          <t>D1</t>
        </is>
      </c>
      <c r="C7" t="inlineStr">
        <is>
          <t>people</t>
        </is>
      </c>
      <c r="D7" t="inlineStr">
        <is>
          <t>leading</t>
        </is>
      </c>
      <c r="E7" t="n">
        <v>1</v>
      </c>
      <c r="F7">
        <f>COUNTIFS(Answers!$B$2:$B$69,"D1",Answers!$C$2:$C$69,"people",Answers!$D$2:$D$69,"L",Answers!$G$2:$G$69,"Yes",Answers!$I$2:$I$69,1)</f>
        <v/>
      </c>
      <c r="G7">
        <f>COUNTIFS(Answers!$B$2:$B$69,"D1",Answers!$C$2:$C$69,"people",Answers!$D$2:$D$69,"L",Answers!$G$2:$G$69,"Partial",Answers!$I$2:$I$69,1)</f>
        <v/>
      </c>
      <c r="H7">
        <f>COUNTIFS(Answers!$B$2:$B$69,"D1",Answers!$C$2:$C$69,"people",Answers!$D$2:$D$69,"L",Answers!$G$2:$G$69,"No",Answers!$I$2:$I$69,1)</f>
        <v/>
      </c>
      <c r="I7">
        <f>F7+G7+H7</f>
        <v/>
      </c>
      <c r="J7">
        <f>F7+0.5*G7</f>
        <v/>
      </c>
      <c r="K7">
        <f>IF(E7=0,0,J7/E7)</f>
        <v/>
      </c>
      <c r="L7">
        <f>IF(N7="met",1,0)</f>
        <v/>
      </c>
      <c r="M7">
        <f>E7-I7</f>
        <v/>
      </c>
      <c r="N7">
        <f>IF(E7=0,"",IF(H7&gt;0,"not met",IF(M7&gt;0,"unresolved",IF(F7=E7,"met","in progress"))))</f>
        <v/>
      </c>
    </row>
    <row r="8">
      <c r="A8" t="inlineStr">
        <is>
          <t>D1-systems</t>
        </is>
      </c>
      <c r="B8" t="inlineStr">
        <is>
          <t>D1</t>
        </is>
      </c>
      <c r="C8" t="inlineStr">
        <is>
          <t>systems</t>
        </is>
      </c>
      <c r="D8" t="inlineStr">
        <is>
          <t>nascent</t>
        </is>
      </c>
      <c r="E8" t="n">
        <v>1</v>
      </c>
      <c r="F8">
        <f>COUNTIFS(Answers!$B$2:$B$69,"D1",Answers!$C$2:$C$69,"systems",Answers!$D$2:$D$69,"N",Answers!$G$2:$G$69,"Yes",Answers!$I$2:$I$69,1)</f>
        <v/>
      </c>
      <c r="G8">
        <f>COUNTIFS(Answers!$B$2:$B$69,"D1",Answers!$C$2:$C$69,"systems",Answers!$D$2:$D$69,"N",Answers!$G$2:$G$69,"Partial",Answers!$I$2:$I$69,1)</f>
        <v/>
      </c>
      <c r="H8">
        <f>COUNTIFS(Answers!$B$2:$B$69,"D1",Answers!$C$2:$C$69,"systems",Answers!$D$2:$D$69,"N",Answers!$G$2:$G$69,"No",Answers!$I$2:$I$69,1)</f>
        <v/>
      </c>
      <c r="I8">
        <f>F8+G8+H8</f>
        <v/>
      </c>
      <c r="J8">
        <f>F8+0.5*G8</f>
        <v/>
      </c>
      <c r="K8">
        <f>IF(E8=0,0,J8/E8)</f>
        <v/>
      </c>
      <c r="L8">
        <f>IF(N8="met",1,0)</f>
        <v/>
      </c>
      <c r="M8">
        <f>E8-I8</f>
        <v/>
      </c>
      <c r="N8">
        <f>IF(E8=0,"",IF(H8&gt;0,"not met",IF(M8&gt;0,"unresolved",IF(F8=E8,"met","in progress"))))</f>
        <v/>
      </c>
    </row>
    <row r="9">
      <c r="A9" t="inlineStr">
        <is>
          <t>D1-systems</t>
        </is>
      </c>
      <c r="B9" t="inlineStr">
        <is>
          <t>D1</t>
        </is>
      </c>
      <c r="C9" t="inlineStr">
        <is>
          <t>systems</t>
        </is>
      </c>
      <c r="D9" t="inlineStr">
        <is>
          <t>established</t>
        </is>
      </c>
      <c r="E9" t="n">
        <v>1</v>
      </c>
      <c r="F9">
        <f>COUNTIFS(Answers!$B$2:$B$69,"D1",Answers!$C$2:$C$69,"systems",Answers!$D$2:$D$69,"E",Answers!$G$2:$G$69,"Yes",Answers!$I$2:$I$69,1)</f>
        <v/>
      </c>
      <c r="G9">
        <f>COUNTIFS(Answers!$B$2:$B$69,"D1",Answers!$C$2:$C$69,"systems",Answers!$D$2:$D$69,"E",Answers!$G$2:$G$69,"Partial",Answers!$I$2:$I$69,1)</f>
        <v/>
      </c>
      <c r="H9">
        <f>COUNTIFS(Answers!$B$2:$B$69,"D1",Answers!$C$2:$C$69,"systems",Answers!$D$2:$D$69,"E",Answers!$G$2:$G$69,"No",Answers!$I$2:$I$69,1)</f>
        <v/>
      </c>
      <c r="I9">
        <f>F9+G9+H9</f>
        <v/>
      </c>
      <c r="J9">
        <f>F9+0.5*G9</f>
        <v/>
      </c>
      <c r="K9">
        <f>IF(E9=0,0,J9/E9)</f>
        <v/>
      </c>
      <c r="L9">
        <f>IF(N9="met",1,0)</f>
        <v/>
      </c>
      <c r="M9">
        <f>E9-I9</f>
        <v/>
      </c>
      <c r="N9">
        <f>IF(E9=0,"",IF(H9&gt;0,"not met",IF(M9&gt;0,"unresolved",IF(F9=E9,"met","in progress"))))</f>
        <v/>
      </c>
    </row>
    <row r="10">
      <c r="A10" t="inlineStr">
        <is>
          <t>D1-systems</t>
        </is>
      </c>
      <c r="B10" t="inlineStr">
        <is>
          <t>D1</t>
        </is>
      </c>
      <c r="C10" t="inlineStr">
        <is>
          <t>systems</t>
        </is>
      </c>
      <c r="D10" t="inlineStr">
        <is>
          <t>leading</t>
        </is>
      </c>
      <c r="E10" t="n">
        <v>1</v>
      </c>
      <c r="F10">
        <f>COUNTIFS(Answers!$B$2:$B$69,"D1",Answers!$C$2:$C$69,"systems",Answers!$D$2:$D$69,"L",Answers!$G$2:$G$69,"Yes",Answers!$I$2:$I$69,1)</f>
        <v/>
      </c>
      <c r="G10">
        <f>COUNTIFS(Answers!$B$2:$B$69,"D1",Answers!$C$2:$C$69,"systems",Answers!$D$2:$D$69,"L",Answers!$G$2:$G$69,"Partial",Answers!$I$2:$I$69,1)</f>
        <v/>
      </c>
      <c r="H10">
        <f>COUNTIFS(Answers!$B$2:$B$69,"D1",Answers!$C$2:$C$69,"systems",Answers!$D$2:$D$69,"L",Answers!$G$2:$G$69,"No",Answers!$I$2:$I$69,1)</f>
        <v/>
      </c>
      <c r="I10">
        <f>F10+G10+H10</f>
        <v/>
      </c>
      <c r="J10">
        <f>F10+0.5*G10</f>
        <v/>
      </c>
      <c r="K10">
        <f>IF(E10=0,0,J10/E10)</f>
        <v/>
      </c>
      <c r="L10">
        <f>IF(N10="met",1,0)</f>
        <v/>
      </c>
      <c r="M10">
        <f>E10-I10</f>
        <v/>
      </c>
      <c r="N10">
        <f>IF(E10=0,"",IF(H10&gt;0,"not met",IF(M10&gt;0,"unresolved",IF(F10=E10,"met","in progress"))))</f>
        <v/>
      </c>
    </row>
    <row r="11">
      <c r="A11" t="inlineStr">
        <is>
          <t>D1-process</t>
        </is>
      </c>
      <c r="B11" t="inlineStr">
        <is>
          <t>D1</t>
        </is>
      </c>
      <c r="C11" t="inlineStr">
        <is>
          <t>process</t>
        </is>
      </c>
      <c r="D11" t="inlineStr">
        <is>
          <t>nascent</t>
        </is>
      </c>
      <c r="E11" t="n">
        <v>1</v>
      </c>
      <c r="F11">
        <f>COUNTIFS(Answers!$B$2:$B$69,"D1",Answers!$C$2:$C$69,"process",Answers!$D$2:$D$69,"N",Answers!$G$2:$G$69,"Yes",Answers!$I$2:$I$69,1)</f>
        <v/>
      </c>
      <c r="G11">
        <f>COUNTIFS(Answers!$B$2:$B$69,"D1",Answers!$C$2:$C$69,"process",Answers!$D$2:$D$69,"N",Answers!$G$2:$G$69,"Partial",Answers!$I$2:$I$69,1)</f>
        <v/>
      </c>
      <c r="H11">
        <f>COUNTIFS(Answers!$B$2:$B$69,"D1",Answers!$C$2:$C$69,"process",Answers!$D$2:$D$69,"N",Answers!$G$2:$G$69,"No",Answers!$I$2:$I$69,1)</f>
        <v/>
      </c>
      <c r="I11">
        <f>F11+G11+H11</f>
        <v/>
      </c>
      <c r="J11">
        <f>F11+0.5*G11</f>
        <v/>
      </c>
      <c r="K11">
        <f>IF(E11=0,0,J11/E11)</f>
        <v/>
      </c>
      <c r="L11">
        <f>IF(N11="met",1,0)</f>
        <v/>
      </c>
      <c r="M11">
        <f>E11-I11</f>
        <v/>
      </c>
      <c r="N11">
        <f>IF(E11=0,"",IF(H11&gt;0,"not met",IF(M11&gt;0,"unresolved",IF(F11=E11,"met","in progress"))))</f>
        <v/>
      </c>
    </row>
    <row r="12">
      <c r="A12" t="inlineStr">
        <is>
          <t>D1-process</t>
        </is>
      </c>
      <c r="B12" t="inlineStr">
        <is>
          <t>D1</t>
        </is>
      </c>
      <c r="C12" t="inlineStr">
        <is>
          <t>process</t>
        </is>
      </c>
      <c r="D12" t="inlineStr">
        <is>
          <t>established</t>
        </is>
      </c>
      <c r="E12" t="n">
        <v>2</v>
      </c>
      <c r="F12">
        <f>COUNTIFS(Answers!$B$2:$B$69,"D1",Answers!$C$2:$C$69,"process",Answers!$D$2:$D$69,"E",Answers!$G$2:$G$69,"Yes",Answers!$I$2:$I$69,1)</f>
        <v/>
      </c>
      <c r="G12">
        <f>COUNTIFS(Answers!$B$2:$B$69,"D1",Answers!$C$2:$C$69,"process",Answers!$D$2:$D$69,"E",Answers!$G$2:$G$69,"Partial",Answers!$I$2:$I$69,1)</f>
        <v/>
      </c>
      <c r="H12">
        <f>COUNTIFS(Answers!$B$2:$B$69,"D1",Answers!$C$2:$C$69,"process",Answers!$D$2:$D$69,"E",Answers!$G$2:$G$69,"No",Answers!$I$2:$I$69,1)</f>
        <v/>
      </c>
      <c r="I12">
        <f>F12+G12+H12</f>
        <v/>
      </c>
      <c r="J12">
        <f>F12+0.5*G12</f>
        <v/>
      </c>
      <c r="K12">
        <f>IF(E12=0,0,J12/E12)</f>
        <v/>
      </c>
      <c r="L12">
        <f>IF(N12="met",1,0)</f>
        <v/>
      </c>
      <c r="M12">
        <f>E12-I12</f>
        <v/>
      </c>
      <c r="N12">
        <f>IF(E12=0,"",IF(H12&gt;0,"not met",IF(M12&gt;0,"unresolved",IF(F12=E12,"met","in progress"))))</f>
        <v/>
      </c>
    </row>
    <row r="13">
      <c r="A13" t="inlineStr">
        <is>
          <t>D1-process</t>
        </is>
      </c>
      <c r="B13" t="inlineStr">
        <is>
          <t>D1</t>
        </is>
      </c>
      <c r="C13" t="inlineStr">
        <is>
          <t>process</t>
        </is>
      </c>
      <c r="D13" t="inlineStr">
        <is>
          <t>leading</t>
        </is>
      </c>
      <c r="E13" t="n">
        <v>1</v>
      </c>
      <c r="F13">
        <f>COUNTIFS(Answers!$B$2:$B$69,"D1",Answers!$C$2:$C$69,"process",Answers!$D$2:$D$69,"L",Answers!$G$2:$G$69,"Yes",Answers!$I$2:$I$69,1)</f>
        <v/>
      </c>
      <c r="G13">
        <f>COUNTIFS(Answers!$B$2:$B$69,"D1",Answers!$C$2:$C$69,"process",Answers!$D$2:$D$69,"L",Answers!$G$2:$G$69,"Partial",Answers!$I$2:$I$69,1)</f>
        <v/>
      </c>
      <c r="H13">
        <f>COUNTIFS(Answers!$B$2:$B$69,"D1",Answers!$C$2:$C$69,"process",Answers!$D$2:$D$69,"L",Answers!$G$2:$G$69,"No",Answers!$I$2:$I$69,1)</f>
        <v/>
      </c>
      <c r="I13">
        <f>F13+G13+H13</f>
        <v/>
      </c>
      <c r="J13">
        <f>F13+0.5*G13</f>
        <v/>
      </c>
      <c r="K13">
        <f>IF(E13=0,0,J13/E13)</f>
        <v/>
      </c>
      <c r="L13">
        <f>IF(N13="met",1,0)</f>
        <v/>
      </c>
      <c r="M13">
        <f>E13-I13</f>
        <v/>
      </c>
      <c r="N13">
        <f>IF(E13=0,"",IF(H13&gt;0,"not met",IF(M13&gt;0,"unresolved",IF(F13=E13,"met","in progress"))))</f>
        <v/>
      </c>
    </row>
    <row r="14">
      <c r="A14" t="inlineStr">
        <is>
          <t>D2-policy</t>
        </is>
      </c>
      <c r="B14" t="inlineStr">
        <is>
          <t>D2</t>
        </is>
      </c>
      <c r="C14" t="inlineStr">
        <is>
          <t>policy</t>
        </is>
      </c>
      <c r="D14" t="inlineStr">
        <is>
          <t>nascent</t>
        </is>
      </c>
      <c r="E14" t="n">
        <v>1</v>
      </c>
      <c r="F14">
        <f>COUNTIFS(Answers!$B$2:$B$69,"D2",Answers!$C$2:$C$69,"policy",Answers!$D$2:$D$69,"N",Answers!$G$2:$G$69,"Yes",Answers!$I$2:$I$69,1)</f>
        <v/>
      </c>
      <c r="G14">
        <f>COUNTIFS(Answers!$B$2:$B$69,"D2",Answers!$C$2:$C$69,"policy",Answers!$D$2:$D$69,"N",Answers!$G$2:$G$69,"Partial",Answers!$I$2:$I$69,1)</f>
        <v/>
      </c>
      <c r="H14">
        <f>COUNTIFS(Answers!$B$2:$B$69,"D2",Answers!$C$2:$C$69,"policy",Answers!$D$2:$D$69,"N",Answers!$G$2:$G$69,"No",Answers!$I$2:$I$69,1)</f>
        <v/>
      </c>
      <c r="I14">
        <f>F14+G14+H14</f>
        <v/>
      </c>
      <c r="J14">
        <f>F14+0.5*G14</f>
        <v/>
      </c>
      <c r="K14">
        <f>IF(E14=0,0,J14/E14)</f>
        <v/>
      </c>
      <c r="L14">
        <f>IF(N14="met",1,0)</f>
        <v/>
      </c>
      <c r="M14">
        <f>E14-I14</f>
        <v/>
      </c>
      <c r="N14">
        <f>IF(E14=0,"",IF(H14&gt;0,"not met",IF(M14&gt;0,"unresolved",IF(F14=E14,"met","in progress"))))</f>
        <v/>
      </c>
    </row>
    <row r="15">
      <c r="A15" t="inlineStr">
        <is>
          <t>D2-policy</t>
        </is>
      </c>
      <c r="B15" t="inlineStr">
        <is>
          <t>D2</t>
        </is>
      </c>
      <c r="C15" t="inlineStr">
        <is>
          <t>policy</t>
        </is>
      </c>
      <c r="D15" t="inlineStr">
        <is>
          <t>established</t>
        </is>
      </c>
      <c r="E15" t="n">
        <v>2</v>
      </c>
      <c r="F15">
        <f>COUNTIFS(Answers!$B$2:$B$69,"D2",Answers!$C$2:$C$69,"policy",Answers!$D$2:$D$69,"E",Answers!$G$2:$G$69,"Yes",Answers!$I$2:$I$69,1)</f>
        <v/>
      </c>
      <c r="G15">
        <f>COUNTIFS(Answers!$B$2:$B$69,"D2",Answers!$C$2:$C$69,"policy",Answers!$D$2:$D$69,"E",Answers!$G$2:$G$69,"Partial",Answers!$I$2:$I$69,1)</f>
        <v/>
      </c>
      <c r="H15">
        <f>COUNTIFS(Answers!$B$2:$B$69,"D2",Answers!$C$2:$C$69,"policy",Answers!$D$2:$D$69,"E",Answers!$G$2:$G$69,"No",Answers!$I$2:$I$69,1)</f>
        <v/>
      </c>
      <c r="I15">
        <f>F15+G15+H15</f>
        <v/>
      </c>
      <c r="J15">
        <f>F15+0.5*G15</f>
        <v/>
      </c>
      <c r="K15">
        <f>IF(E15=0,0,J15/E15)</f>
        <v/>
      </c>
      <c r="L15">
        <f>IF(N15="met",1,0)</f>
        <v/>
      </c>
      <c r="M15">
        <f>E15-I15</f>
        <v/>
      </c>
      <c r="N15">
        <f>IF(E15=0,"",IF(H15&gt;0,"not met",IF(M15&gt;0,"unresolved",IF(F15=E15,"met","in progress"))))</f>
        <v/>
      </c>
    </row>
    <row r="16">
      <c r="A16" t="inlineStr">
        <is>
          <t>D2-policy</t>
        </is>
      </c>
      <c r="B16" t="inlineStr">
        <is>
          <t>D2</t>
        </is>
      </c>
      <c r="C16" t="inlineStr">
        <is>
          <t>policy</t>
        </is>
      </c>
      <c r="D16" t="inlineStr">
        <is>
          <t>leading</t>
        </is>
      </c>
      <c r="E16" t="n">
        <v>1</v>
      </c>
      <c r="F16">
        <f>COUNTIFS(Answers!$B$2:$B$69,"D2",Answers!$C$2:$C$69,"policy",Answers!$D$2:$D$69,"L",Answers!$G$2:$G$69,"Yes",Answers!$I$2:$I$69,1)</f>
        <v/>
      </c>
      <c r="G16">
        <f>COUNTIFS(Answers!$B$2:$B$69,"D2",Answers!$C$2:$C$69,"policy",Answers!$D$2:$D$69,"L",Answers!$G$2:$G$69,"Partial",Answers!$I$2:$I$69,1)</f>
        <v/>
      </c>
      <c r="H16">
        <f>COUNTIFS(Answers!$B$2:$B$69,"D2",Answers!$C$2:$C$69,"policy",Answers!$D$2:$D$69,"L",Answers!$G$2:$G$69,"No",Answers!$I$2:$I$69,1)</f>
        <v/>
      </c>
      <c r="I16">
        <f>F16+G16+H16</f>
        <v/>
      </c>
      <c r="J16">
        <f>F16+0.5*G16</f>
        <v/>
      </c>
      <c r="K16">
        <f>IF(E16=0,0,J16/E16)</f>
        <v/>
      </c>
      <c r="L16">
        <f>IF(N16="met",1,0)</f>
        <v/>
      </c>
      <c r="M16">
        <f>E16-I16</f>
        <v/>
      </c>
      <c r="N16">
        <f>IF(E16=0,"",IF(H16&gt;0,"not met",IF(M16&gt;0,"unresolved",IF(F16=E16,"met","in progress"))))</f>
        <v/>
      </c>
    </row>
    <row r="17">
      <c r="A17" t="inlineStr">
        <is>
          <t>D2-people</t>
        </is>
      </c>
      <c r="B17" t="inlineStr">
        <is>
          <t>D2</t>
        </is>
      </c>
      <c r="C17" t="inlineStr">
        <is>
          <t>people</t>
        </is>
      </c>
      <c r="D17" t="inlineStr">
        <is>
          <t>nascent</t>
        </is>
      </c>
      <c r="E17" t="n">
        <v>1</v>
      </c>
      <c r="F17">
        <f>COUNTIFS(Answers!$B$2:$B$69,"D2",Answers!$C$2:$C$69,"people",Answers!$D$2:$D$69,"N",Answers!$G$2:$G$69,"Yes",Answers!$I$2:$I$69,1)</f>
        <v/>
      </c>
      <c r="G17">
        <f>COUNTIFS(Answers!$B$2:$B$69,"D2",Answers!$C$2:$C$69,"people",Answers!$D$2:$D$69,"N",Answers!$G$2:$G$69,"Partial",Answers!$I$2:$I$69,1)</f>
        <v/>
      </c>
      <c r="H17">
        <f>COUNTIFS(Answers!$B$2:$B$69,"D2",Answers!$C$2:$C$69,"people",Answers!$D$2:$D$69,"N",Answers!$G$2:$G$69,"No",Answers!$I$2:$I$69,1)</f>
        <v/>
      </c>
      <c r="I17">
        <f>F17+G17+H17</f>
        <v/>
      </c>
      <c r="J17">
        <f>F17+0.5*G17</f>
        <v/>
      </c>
      <c r="K17">
        <f>IF(E17=0,0,J17/E17)</f>
        <v/>
      </c>
      <c r="L17">
        <f>IF(N17="met",1,0)</f>
        <v/>
      </c>
      <c r="M17">
        <f>E17-I17</f>
        <v/>
      </c>
      <c r="N17">
        <f>IF(E17=0,"",IF(H17&gt;0,"not met",IF(M17&gt;0,"unresolved",IF(F17=E17,"met","in progress"))))</f>
        <v/>
      </c>
    </row>
    <row r="18">
      <c r="A18" t="inlineStr">
        <is>
          <t>D2-people</t>
        </is>
      </c>
      <c r="B18" t="inlineStr">
        <is>
          <t>D2</t>
        </is>
      </c>
      <c r="C18" t="inlineStr">
        <is>
          <t>people</t>
        </is>
      </c>
      <c r="D18" t="inlineStr">
        <is>
          <t>established</t>
        </is>
      </c>
      <c r="E18" t="n">
        <v>1</v>
      </c>
      <c r="F18">
        <f>COUNTIFS(Answers!$B$2:$B$69,"D2",Answers!$C$2:$C$69,"people",Answers!$D$2:$D$69,"E",Answers!$G$2:$G$69,"Yes",Answers!$I$2:$I$69,1)</f>
        <v/>
      </c>
      <c r="G18">
        <f>COUNTIFS(Answers!$B$2:$B$69,"D2",Answers!$C$2:$C$69,"people",Answers!$D$2:$D$69,"E",Answers!$G$2:$G$69,"Partial",Answers!$I$2:$I$69,1)</f>
        <v/>
      </c>
      <c r="H18">
        <f>COUNTIFS(Answers!$B$2:$B$69,"D2",Answers!$C$2:$C$69,"people",Answers!$D$2:$D$69,"E",Answers!$G$2:$G$69,"No",Answers!$I$2:$I$69,1)</f>
        <v/>
      </c>
      <c r="I18">
        <f>F18+G18+H18</f>
        <v/>
      </c>
      <c r="J18">
        <f>F18+0.5*G18</f>
        <v/>
      </c>
      <c r="K18">
        <f>IF(E18=0,0,J18/E18)</f>
        <v/>
      </c>
      <c r="L18">
        <f>IF(N18="met",1,0)</f>
        <v/>
      </c>
      <c r="M18">
        <f>E18-I18</f>
        <v/>
      </c>
      <c r="N18">
        <f>IF(E18=0,"",IF(H18&gt;0,"not met",IF(M18&gt;0,"unresolved",IF(F18=E18,"met","in progress"))))</f>
        <v/>
      </c>
    </row>
    <row r="19">
      <c r="A19" t="inlineStr">
        <is>
          <t>D2-people</t>
        </is>
      </c>
      <c r="B19" t="inlineStr">
        <is>
          <t>D2</t>
        </is>
      </c>
      <c r="C19" t="inlineStr">
        <is>
          <t>people</t>
        </is>
      </c>
      <c r="D19" t="inlineStr">
        <is>
          <t>leading</t>
        </is>
      </c>
      <c r="E19" t="n">
        <v>1</v>
      </c>
      <c r="F19">
        <f>COUNTIFS(Answers!$B$2:$B$69,"D2",Answers!$C$2:$C$69,"people",Answers!$D$2:$D$69,"L",Answers!$G$2:$G$69,"Yes",Answers!$I$2:$I$69,1)</f>
        <v/>
      </c>
      <c r="G19">
        <f>COUNTIFS(Answers!$B$2:$B$69,"D2",Answers!$C$2:$C$69,"people",Answers!$D$2:$D$69,"L",Answers!$G$2:$G$69,"Partial",Answers!$I$2:$I$69,1)</f>
        <v/>
      </c>
      <c r="H19">
        <f>COUNTIFS(Answers!$B$2:$B$69,"D2",Answers!$C$2:$C$69,"people",Answers!$D$2:$D$69,"L",Answers!$G$2:$G$69,"No",Answers!$I$2:$I$69,1)</f>
        <v/>
      </c>
      <c r="I19">
        <f>F19+G19+H19</f>
        <v/>
      </c>
      <c r="J19">
        <f>F19+0.5*G19</f>
        <v/>
      </c>
      <c r="K19">
        <f>IF(E19=0,0,J19/E19)</f>
        <v/>
      </c>
      <c r="L19">
        <f>IF(N19="met",1,0)</f>
        <v/>
      </c>
      <c r="M19">
        <f>E19-I19</f>
        <v/>
      </c>
      <c r="N19">
        <f>IF(E19=0,"",IF(H19&gt;0,"not met",IF(M19&gt;0,"unresolved",IF(F19=E19,"met","in progress"))))</f>
        <v/>
      </c>
    </row>
    <row r="20">
      <c r="A20" t="inlineStr">
        <is>
          <t>D2-systems</t>
        </is>
      </c>
      <c r="B20" t="inlineStr">
        <is>
          <t>D2</t>
        </is>
      </c>
      <c r="C20" t="inlineStr">
        <is>
          <t>systems</t>
        </is>
      </c>
      <c r="D20" t="inlineStr">
        <is>
          <t>nascent</t>
        </is>
      </c>
      <c r="E20" t="n">
        <v>1</v>
      </c>
      <c r="F20">
        <f>COUNTIFS(Answers!$B$2:$B$69,"D2",Answers!$C$2:$C$69,"systems",Answers!$D$2:$D$69,"N",Answers!$G$2:$G$69,"Yes",Answers!$I$2:$I$69,1)</f>
        <v/>
      </c>
      <c r="G20">
        <f>COUNTIFS(Answers!$B$2:$B$69,"D2",Answers!$C$2:$C$69,"systems",Answers!$D$2:$D$69,"N",Answers!$G$2:$G$69,"Partial",Answers!$I$2:$I$69,1)</f>
        <v/>
      </c>
      <c r="H20">
        <f>COUNTIFS(Answers!$B$2:$B$69,"D2",Answers!$C$2:$C$69,"systems",Answers!$D$2:$D$69,"N",Answers!$G$2:$G$69,"No",Answers!$I$2:$I$69,1)</f>
        <v/>
      </c>
      <c r="I20">
        <f>F20+G20+H20</f>
        <v/>
      </c>
      <c r="J20">
        <f>F20+0.5*G20</f>
        <v/>
      </c>
      <c r="K20">
        <f>IF(E20=0,0,J20/E20)</f>
        <v/>
      </c>
      <c r="L20">
        <f>IF(N20="met",1,0)</f>
        <v/>
      </c>
      <c r="M20">
        <f>E20-I20</f>
        <v/>
      </c>
      <c r="N20">
        <f>IF(E20=0,"",IF(H20&gt;0,"not met",IF(M20&gt;0,"unresolved",IF(F20=E20,"met","in progress"))))</f>
        <v/>
      </c>
    </row>
    <row r="21">
      <c r="A21" t="inlineStr">
        <is>
          <t>D2-systems</t>
        </is>
      </c>
      <c r="B21" t="inlineStr">
        <is>
          <t>D2</t>
        </is>
      </c>
      <c r="C21" t="inlineStr">
        <is>
          <t>systems</t>
        </is>
      </c>
      <c r="D21" t="inlineStr">
        <is>
          <t>established</t>
        </is>
      </c>
      <c r="E21" t="n">
        <v>1</v>
      </c>
      <c r="F21">
        <f>COUNTIFS(Answers!$B$2:$B$69,"D2",Answers!$C$2:$C$69,"systems",Answers!$D$2:$D$69,"E",Answers!$G$2:$G$69,"Yes",Answers!$I$2:$I$69,1)</f>
        <v/>
      </c>
      <c r="G21">
        <f>COUNTIFS(Answers!$B$2:$B$69,"D2",Answers!$C$2:$C$69,"systems",Answers!$D$2:$D$69,"E",Answers!$G$2:$G$69,"Partial",Answers!$I$2:$I$69,1)</f>
        <v/>
      </c>
      <c r="H21">
        <f>COUNTIFS(Answers!$B$2:$B$69,"D2",Answers!$C$2:$C$69,"systems",Answers!$D$2:$D$69,"E",Answers!$G$2:$G$69,"No",Answers!$I$2:$I$69,1)</f>
        <v/>
      </c>
      <c r="I21">
        <f>F21+G21+H21</f>
        <v/>
      </c>
      <c r="J21">
        <f>F21+0.5*G21</f>
        <v/>
      </c>
      <c r="K21">
        <f>IF(E21=0,0,J21/E21)</f>
        <v/>
      </c>
      <c r="L21">
        <f>IF(N21="met",1,0)</f>
        <v/>
      </c>
      <c r="M21">
        <f>E21-I21</f>
        <v/>
      </c>
      <c r="N21">
        <f>IF(E21=0,"",IF(H21&gt;0,"not met",IF(M21&gt;0,"unresolved",IF(F21=E21,"met","in progress"))))</f>
        <v/>
      </c>
    </row>
    <row r="22">
      <c r="A22" t="inlineStr">
        <is>
          <t>D2-systems</t>
        </is>
      </c>
      <c r="B22" t="inlineStr">
        <is>
          <t>D2</t>
        </is>
      </c>
      <c r="C22" t="inlineStr">
        <is>
          <t>systems</t>
        </is>
      </c>
      <c r="D22" t="inlineStr">
        <is>
          <t>leading</t>
        </is>
      </c>
      <c r="E22" t="n">
        <v>1</v>
      </c>
      <c r="F22">
        <f>COUNTIFS(Answers!$B$2:$B$69,"D2",Answers!$C$2:$C$69,"systems",Answers!$D$2:$D$69,"L",Answers!$G$2:$G$69,"Yes",Answers!$I$2:$I$69,1)</f>
        <v/>
      </c>
      <c r="G22">
        <f>COUNTIFS(Answers!$B$2:$B$69,"D2",Answers!$C$2:$C$69,"systems",Answers!$D$2:$D$69,"L",Answers!$G$2:$G$69,"Partial",Answers!$I$2:$I$69,1)</f>
        <v/>
      </c>
      <c r="H22">
        <f>COUNTIFS(Answers!$B$2:$B$69,"D2",Answers!$C$2:$C$69,"systems",Answers!$D$2:$D$69,"L",Answers!$G$2:$G$69,"No",Answers!$I$2:$I$69,1)</f>
        <v/>
      </c>
      <c r="I22">
        <f>F22+G22+H22</f>
        <v/>
      </c>
      <c r="J22">
        <f>F22+0.5*G22</f>
        <v/>
      </c>
      <c r="K22">
        <f>IF(E22=0,0,J22/E22)</f>
        <v/>
      </c>
      <c r="L22">
        <f>IF(N22="met",1,0)</f>
        <v/>
      </c>
      <c r="M22">
        <f>E22-I22</f>
        <v/>
      </c>
      <c r="N22">
        <f>IF(E22=0,"",IF(H22&gt;0,"not met",IF(M22&gt;0,"unresolved",IF(F22=E22,"met","in progress"))))</f>
        <v/>
      </c>
    </row>
    <row r="23">
      <c r="A23" t="inlineStr">
        <is>
          <t>D2-process</t>
        </is>
      </c>
      <c r="B23" t="inlineStr">
        <is>
          <t>D2</t>
        </is>
      </c>
      <c r="C23" t="inlineStr">
        <is>
          <t>process</t>
        </is>
      </c>
      <c r="D23" t="inlineStr">
        <is>
          <t>nascent</t>
        </is>
      </c>
      <c r="E23" t="n">
        <v>1</v>
      </c>
      <c r="F23">
        <f>COUNTIFS(Answers!$B$2:$B$69,"D2",Answers!$C$2:$C$69,"process",Answers!$D$2:$D$69,"N",Answers!$G$2:$G$69,"Yes",Answers!$I$2:$I$69,1)</f>
        <v/>
      </c>
      <c r="G23">
        <f>COUNTIFS(Answers!$B$2:$B$69,"D2",Answers!$C$2:$C$69,"process",Answers!$D$2:$D$69,"N",Answers!$G$2:$G$69,"Partial",Answers!$I$2:$I$69,1)</f>
        <v/>
      </c>
      <c r="H23">
        <f>COUNTIFS(Answers!$B$2:$B$69,"D2",Answers!$C$2:$C$69,"process",Answers!$D$2:$D$69,"N",Answers!$G$2:$G$69,"No",Answers!$I$2:$I$69,1)</f>
        <v/>
      </c>
      <c r="I23">
        <f>F23+G23+H23</f>
        <v/>
      </c>
      <c r="J23">
        <f>F23+0.5*G23</f>
        <v/>
      </c>
      <c r="K23">
        <f>IF(E23=0,0,J23/E23)</f>
        <v/>
      </c>
      <c r="L23">
        <f>IF(N23="met",1,0)</f>
        <v/>
      </c>
      <c r="M23">
        <f>E23-I23</f>
        <v/>
      </c>
      <c r="N23">
        <f>IF(E23=0,"",IF(H23&gt;0,"not met",IF(M23&gt;0,"unresolved",IF(F23=E23,"met","in progress"))))</f>
        <v/>
      </c>
    </row>
    <row r="24">
      <c r="A24" t="inlineStr">
        <is>
          <t>D2-process</t>
        </is>
      </c>
      <c r="B24" t="inlineStr">
        <is>
          <t>D2</t>
        </is>
      </c>
      <c r="C24" t="inlineStr">
        <is>
          <t>process</t>
        </is>
      </c>
      <c r="D24" t="inlineStr">
        <is>
          <t>established</t>
        </is>
      </c>
      <c r="E24" t="n">
        <v>2</v>
      </c>
      <c r="F24">
        <f>COUNTIFS(Answers!$B$2:$B$69,"D2",Answers!$C$2:$C$69,"process",Answers!$D$2:$D$69,"E",Answers!$G$2:$G$69,"Yes",Answers!$I$2:$I$69,1)</f>
        <v/>
      </c>
      <c r="G24">
        <f>COUNTIFS(Answers!$B$2:$B$69,"D2",Answers!$C$2:$C$69,"process",Answers!$D$2:$D$69,"E",Answers!$G$2:$G$69,"Partial",Answers!$I$2:$I$69,1)</f>
        <v/>
      </c>
      <c r="H24">
        <f>COUNTIFS(Answers!$B$2:$B$69,"D2",Answers!$C$2:$C$69,"process",Answers!$D$2:$D$69,"E",Answers!$G$2:$G$69,"No",Answers!$I$2:$I$69,1)</f>
        <v/>
      </c>
      <c r="I24">
        <f>F24+G24+H24</f>
        <v/>
      </c>
      <c r="J24">
        <f>F24+0.5*G24</f>
        <v/>
      </c>
      <c r="K24">
        <f>IF(E24=0,0,J24/E24)</f>
        <v/>
      </c>
      <c r="L24">
        <f>IF(N24="met",1,0)</f>
        <v/>
      </c>
      <c r="M24">
        <f>E24-I24</f>
        <v/>
      </c>
      <c r="N24">
        <f>IF(E24=0,"",IF(H24&gt;0,"not met",IF(M24&gt;0,"unresolved",IF(F24=E24,"met","in progress"))))</f>
        <v/>
      </c>
    </row>
    <row r="25">
      <c r="A25" t="inlineStr">
        <is>
          <t>D2-process</t>
        </is>
      </c>
      <c r="B25" t="inlineStr">
        <is>
          <t>D2</t>
        </is>
      </c>
      <c r="C25" t="inlineStr">
        <is>
          <t>process</t>
        </is>
      </c>
      <c r="D25" t="inlineStr">
        <is>
          <t>leading</t>
        </is>
      </c>
      <c r="E25" t="n">
        <v>1</v>
      </c>
      <c r="F25">
        <f>COUNTIFS(Answers!$B$2:$B$69,"D2",Answers!$C$2:$C$69,"process",Answers!$D$2:$D$69,"L",Answers!$G$2:$G$69,"Yes",Answers!$I$2:$I$69,1)</f>
        <v/>
      </c>
      <c r="G25">
        <f>COUNTIFS(Answers!$B$2:$B$69,"D2",Answers!$C$2:$C$69,"process",Answers!$D$2:$D$69,"L",Answers!$G$2:$G$69,"Partial",Answers!$I$2:$I$69,1)</f>
        <v/>
      </c>
      <c r="H25">
        <f>COUNTIFS(Answers!$B$2:$B$69,"D2",Answers!$C$2:$C$69,"process",Answers!$D$2:$D$69,"L",Answers!$G$2:$G$69,"No",Answers!$I$2:$I$69,1)</f>
        <v/>
      </c>
      <c r="I25">
        <f>F25+G25+H25</f>
        <v/>
      </c>
      <c r="J25">
        <f>F25+0.5*G25</f>
        <v/>
      </c>
      <c r="K25">
        <f>IF(E25=0,0,J25/E25)</f>
        <v/>
      </c>
      <c r="L25">
        <f>IF(N25="met",1,0)</f>
        <v/>
      </c>
      <c r="M25">
        <f>E25-I25</f>
        <v/>
      </c>
      <c r="N25">
        <f>IF(E25=0,"",IF(H25&gt;0,"not met",IF(M25&gt;0,"unresolved",IF(F25=E25,"met","in progress"))))</f>
        <v/>
      </c>
    </row>
    <row r="26">
      <c r="A26" t="inlineStr">
        <is>
          <t>D3-policy</t>
        </is>
      </c>
      <c r="B26" t="inlineStr">
        <is>
          <t>D3</t>
        </is>
      </c>
      <c r="C26" t="inlineStr">
        <is>
          <t>policy</t>
        </is>
      </c>
      <c r="D26" t="inlineStr">
        <is>
          <t>nascent</t>
        </is>
      </c>
      <c r="E26" t="n">
        <v>1</v>
      </c>
      <c r="F26">
        <f>COUNTIFS(Answers!$B$2:$B$69,"D3",Answers!$C$2:$C$69,"policy",Answers!$D$2:$D$69,"N",Answers!$G$2:$G$69,"Yes",Answers!$I$2:$I$69,1)</f>
        <v/>
      </c>
      <c r="G26">
        <f>COUNTIFS(Answers!$B$2:$B$69,"D3",Answers!$C$2:$C$69,"policy",Answers!$D$2:$D$69,"N",Answers!$G$2:$G$69,"Partial",Answers!$I$2:$I$69,1)</f>
        <v/>
      </c>
      <c r="H26">
        <f>COUNTIFS(Answers!$B$2:$B$69,"D3",Answers!$C$2:$C$69,"policy",Answers!$D$2:$D$69,"N",Answers!$G$2:$G$69,"No",Answers!$I$2:$I$69,1)</f>
        <v/>
      </c>
      <c r="I26">
        <f>F26+G26+H26</f>
        <v/>
      </c>
      <c r="J26">
        <f>F26+0.5*G26</f>
        <v/>
      </c>
      <c r="K26">
        <f>IF(E26=0,0,J26/E26)</f>
        <v/>
      </c>
      <c r="L26">
        <f>IF(N26="met",1,0)</f>
        <v/>
      </c>
      <c r="M26">
        <f>E26-I26</f>
        <v/>
      </c>
      <c r="N26">
        <f>IF(E26=0,"",IF(H26&gt;0,"not met",IF(M26&gt;0,"unresolved",IF(F26=E26,"met","in progress"))))</f>
        <v/>
      </c>
    </row>
    <row r="27">
      <c r="A27" t="inlineStr">
        <is>
          <t>D3-policy</t>
        </is>
      </c>
      <c r="B27" t="inlineStr">
        <is>
          <t>D3</t>
        </is>
      </c>
      <c r="C27" t="inlineStr">
        <is>
          <t>policy</t>
        </is>
      </c>
      <c r="D27" t="inlineStr">
        <is>
          <t>established</t>
        </is>
      </c>
      <c r="E27" t="n">
        <v>2</v>
      </c>
      <c r="F27">
        <f>COUNTIFS(Answers!$B$2:$B$69,"D3",Answers!$C$2:$C$69,"policy",Answers!$D$2:$D$69,"E",Answers!$G$2:$G$69,"Yes",Answers!$I$2:$I$69,1)</f>
        <v/>
      </c>
      <c r="G27">
        <f>COUNTIFS(Answers!$B$2:$B$69,"D3",Answers!$C$2:$C$69,"policy",Answers!$D$2:$D$69,"E",Answers!$G$2:$G$69,"Partial",Answers!$I$2:$I$69,1)</f>
        <v/>
      </c>
      <c r="H27">
        <f>COUNTIFS(Answers!$B$2:$B$69,"D3",Answers!$C$2:$C$69,"policy",Answers!$D$2:$D$69,"E",Answers!$G$2:$G$69,"No",Answers!$I$2:$I$69,1)</f>
        <v/>
      </c>
      <c r="I27">
        <f>F27+G27+H27</f>
        <v/>
      </c>
      <c r="J27">
        <f>F27+0.5*G27</f>
        <v/>
      </c>
      <c r="K27">
        <f>IF(E27=0,0,J27/E27)</f>
        <v/>
      </c>
      <c r="L27">
        <f>IF(N27="met",1,0)</f>
        <v/>
      </c>
      <c r="M27">
        <f>E27-I27</f>
        <v/>
      </c>
      <c r="N27">
        <f>IF(E27=0,"",IF(H27&gt;0,"not met",IF(M27&gt;0,"unresolved",IF(F27=E27,"met","in progress"))))</f>
        <v/>
      </c>
    </row>
    <row r="28">
      <c r="A28" t="inlineStr">
        <is>
          <t>D3-policy</t>
        </is>
      </c>
      <c r="B28" t="inlineStr">
        <is>
          <t>D3</t>
        </is>
      </c>
      <c r="C28" t="inlineStr">
        <is>
          <t>policy</t>
        </is>
      </c>
      <c r="D28" t="inlineStr">
        <is>
          <t>leading</t>
        </is>
      </c>
      <c r="E28" t="n">
        <v>1</v>
      </c>
      <c r="F28">
        <f>COUNTIFS(Answers!$B$2:$B$69,"D3",Answers!$C$2:$C$69,"policy",Answers!$D$2:$D$69,"L",Answers!$G$2:$G$69,"Yes",Answers!$I$2:$I$69,1)</f>
        <v/>
      </c>
      <c r="G28">
        <f>COUNTIFS(Answers!$B$2:$B$69,"D3",Answers!$C$2:$C$69,"policy",Answers!$D$2:$D$69,"L",Answers!$G$2:$G$69,"Partial",Answers!$I$2:$I$69,1)</f>
        <v/>
      </c>
      <c r="H28">
        <f>COUNTIFS(Answers!$B$2:$B$69,"D3",Answers!$C$2:$C$69,"policy",Answers!$D$2:$D$69,"L",Answers!$G$2:$G$69,"No",Answers!$I$2:$I$69,1)</f>
        <v/>
      </c>
      <c r="I28">
        <f>F28+G28+H28</f>
        <v/>
      </c>
      <c r="J28">
        <f>F28+0.5*G28</f>
        <v/>
      </c>
      <c r="K28">
        <f>IF(E28=0,0,J28/E28)</f>
        <v/>
      </c>
      <c r="L28">
        <f>IF(N28="met",1,0)</f>
        <v/>
      </c>
      <c r="M28">
        <f>E28-I28</f>
        <v/>
      </c>
      <c r="N28">
        <f>IF(E28=0,"",IF(H28&gt;0,"not met",IF(M28&gt;0,"unresolved",IF(F28=E28,"met","in progress"))))</f>
        <v/>
      </c>
    </row>
    <row r="29">
      <c r="A29" t="inlineStr">
        <is>
          <t>D3-people</t>
        </is>
      </c>
      <c r="B29" t="inlineStr">
        <is>
          <t>D3</t>
        </is>
      </c>
      <c r="C29" t="inlineStr">
        <is>
          <t>people</t>
        </is>
      </c>
      <c r="D29" t="inlineStr">
        <is>
          <t>nascent</t>
        </is>
      </c>
      <c r="E29" t="n">
        <v>1</v>
      </c>
      <c r="F29">
        <f>COUNTIFS(Answers!$B$2:$B$69,"D3",Answers!$C$2:$C$69,"people",Answers!$D$2:$D$69,"N",Answers!$G$2:$G$69,"Yes",Answers!$I$2:$I$69,1)</f>
        <v/>
      </c>
      <c r="G29">
        <f>COUNTIFS(Answers!$B$2:$B$69,"D3",Answers!$C$2:$C$69,"people",Answers!$D$2:$D$69,"N",Answers!$G$2:$G$69,"Partial",Answers!$I$2:$I$69,1)</f>
        <v/>
      </c>
      <c r="H29">
        <f>COUNTIFS(Answers!$B$2:$B$69,"D3",Answers!$C$2:$C$69,"people",Answers!$D$2:$D$69,"N",Answers!$G$2:$G$69,"No",Answers!$I$2:$I$69,1)</f>
        <v/>
      </c>
      <c r="I29">
        <f>F29+G29+H29</f>
        <v/>
      </c>
      <c r="J29">
        <f>F29+0.5*G29</f>
        <v/>
      </c>
      <c r="K29">
        <f>IF(E29=0,0,J29/E29)</f>
        <v/>
      </c>
      <c r="L29">
        <f>IF(N29="met",1,0)</f>
        <v/>
      </c>
      <c r="M29">
        <f>E29-I29</f>
        <v/>
      </c>
      <c r="N29">
        <f>IF(E29=0,"",IF(H29&gt;0,"not met",IF(M29&gt;0,"unresolved",IF(F29=E29,"met","in progress"))))</f>
        <v/>
      </c>
    </row>
    <row r="30">
      <c r="A30" t="inlineStr">
        <is>
          <t>D3-people</t>
        </is>
      </c>
      <c r="B30" t="inlineStr">
        <is>
          <t>D3</t>
        </is>
      </c>
      <c r="C30" t="inlineStr">
        <is>
          <t>people</t>
        </is>
      </c>
      <c r="D30" t="inlineStr">
        <is>
          <t>established</t>
        </is>
      </c>
      <c r="E30" t="n">
        <v>1</v>
      </c>
      <c r="F30">
        <f>COUNTIFS(Answers!$B$2:$B$69,"D3",Answers!$C$2:$C$69,"people",Answers!$D$2:$D$69,"E",Answers!$G$2:$G$69,"Yes",Answers!$I$2:$I$69,1)</f>
        <v/>
      </c>
      <c r="G30">
        <f>COUNTIFS(Answers!$B$2:$B$69,"D3",Answers!$C$2:$C$69,"people",Answers!$D$2:$D$69,"E",Answers!$G$2:$G$69,"Partial",Answers!$I$2:$I$69,1)</f>
        <v/>
      </c>
      <c r="H30">
        <f>COUNTIFS(Answers!$B$2:$B$69,"D3",Answers!$C$2:$C$69,"people",Answers!$D$2:$D$69,"E",Answers!$G$2:$G$69,"No",Answers!$I$2:$I$69,1)</f>
        <v/>
      </c>
      <c r="I30">
        <f>F30+G30+H30</f>
        <v/>
      </c>
      <c r="J30">
        <f>F30+0.5*G30</f>
        <v/>
      </c>
      <c r="K30">
        <f>IF(E30=0,0,J30/E30)</f>
        <v/>
      </c>
      <c r="L30">
        <f>IF(N30="met",1,0)</f>
        <v/>
      </c>
      <c r="M30">
        <f>E30-I30</f>
        <v/>
      </c>
      <c r="N30">
        <f>IF(E30=0,"",IF(H30&gt;0,"not met",IF(M30&gt;0,"unresolved",IF(F30=E30,"met","in progress"))))</f>
        <v/>
      </c>
    </row>
    <row r="31">
      <c r="A31" t="inlineStr">
        <is>
          <t>D3-people</t>
        </is>
      </c>
      <c r="B31" t="inlineStr">
        <is>
          <t>D3</t>
        </is>
      </c>
      <c r="C31" t="inlineStr">
        <is>
          <t>people</t>
        </is>
      </c>
      <c r="D31" t="inlineStr">
        <is>
          <t>leading</t>
        </is>
      </c>
      <c r="E31" t="n">
        <v>1</v>
      </c>
      <c r="F31">
        <f>COUNTIFS(Answers!$B$2:$B$69,"D3",Answers!$C$2:$C$69,"people",Answers!$D$2:$D$69,"L",Answers!$G$2:$G$69,"Yes",Answers!$I$2:$I$69,1)</f>
        <v/>
      </c>
      <c r="G31">
        <f>COUNTIFS(Answers!$B$2:$B$69,"D3",Answers!$C$2:$C$69,"people",Answers!$D$2:$D$69,"L",Answers!$G$2:$G$69,"Partial",Answers!$I$2:$I$69,1)</f>
        <v/>
      </c>
      <c r="H31">
        <f>COUNTIFS(Answers!$B$2:$B$69,"D3",Answers!$C$2:$C$69,"people",Answers!$D$2:$D$69,"L",Answers!$G$2:$G$69,"No",Answers!$I$2:$I$69,1)</f>
        <v/>
      </c>
      <c r="I31">
        <f>F31+G31+H31</f>
        <v/>
      </c>
      <c r="J31">
        <f>F31+0.5*G31</f>
        <v/>
      </c>
      <c r="K31">
        <f>IF(E31=0,0,J31/E31)</f>
        <v/>
      </c>
      <c r="L31">
        <f>IF(N31="met",1,0)</f>
        <v/>
      </c>
      <c r="M31">
        <f>E31-I31</f>
        <v/>
      </c>
      <c r="N31">
        <f>IF(E31=0,"",IF(H31&gt;0,"not met",IF(M31&gt;0,"unresolved",IF(F31=E31,"met","in progress"))))</f>
        <v/>
      </c>
    </row>
    <row r="32">
      <c r="A32" t="inlineStr">
        <is>
          <t>D3-systems</t>
        </is>
      </c>
      <c r="B32" t="inlineStr">
        <is>
          <t>D3</t>
        </is>
      </c>
      <c r="C32" t="inlineStr">
        <is>
          <t>systems</t>
        </is>
      </c>
      <c r="D32" t="inlineStr">
        <is>
          <t>nascent</t>
        </is>
      </c>
      <c r="E32" t="n">
        <v>1</v>
      </c>
      <c r="F32">
        <f>COUNTIFS(Answers!$B$2:$B$69,"D3",Answers!$C$2:$C$69,"systems",Answers!$D$2:$D$69,"N",Answers!$G$2:$G$69,"Yes",Answers!$I$2:$I$69,1)</f>
        <v/>
      </c>
      <c r="G32">
        <f>COUNTIFS(Answers!$B$2:$B$69,"D3",Answers!$C$2:$C$69,"systems",Answers!$D$2:$D$69,"N",Answers!$G$2:$G$69,"Partial",Answers!$I$2:$I$69,1)</f>
        <v/>
      </c>
      <c r="H32">
        <f>COUNTIFS(Answers!$B$2:$B$69,"D3",Answers!$C$2:$C$69,"systems",Answers!$D$2:$D$69,"N",Answers!$G$2:$G$69,"No",Answers!$I$2:$I$69,1)</f>
        <v/>
      </c>
      <c r="I32">
        <f>F32+G32+H32</f>
        <v/>
      </c>
      <c r="J32">
        <f>F32+0.5*G32</f>
        <v/>
      </c>
      <c r="K32">
        <f>IF(E32=0,0,J32/E32)</f>
        <v/>
      </c>
      <c r="L32">
        <f>IF(N32="met",1,0)</f>
        <v/>
      </c>
      <c r="M32">
        <f>E32-I32</f>
        <v/>
      </c>
      <c r="N32">
        <f>IF(E32=0,"",IF(H32&gt;0,"not met",IF(M32&gt;0,"unresolved",IF(F32=E32,"met","in progress"))))</f>
        <v/>
      </c>
    </row>
    <row r="33">
      <c r="A33" t="inlineStr">
        <is>
          <t>D3-systems</t>
        </is>
      </c>
      <c r="B33" t="inlineStr">
        <is>
          <t>D3</t>
        </is>
      </c>
      <c r="C33" t="inlineStr">
        <is>
          <t>systems</t>
        </is>
      </c>
      <c r="D33" t="inlineStr">
        <is>
          <t>established</t>
        </is>
      </c>
      <c r="E33" t="n">
        <v>2</v>
      </c>
      <c r="F33">
        <f>COUNTIFS(Answers!$B$2:$B$69,"D3",Answers!$C$2:$C$69,"systems",Answers!$D$2:$D$69,"E",Answers!$G$2:$G$69,"Yes",Answers!$I$2:$I$69,1)</f>
        <v/>
      </c>
      <c r="G33">
        <f>COUNTIFS(Answers!$B$2:$B$69,"D3",Answers!$C$2:$C$69,"systems",Answers!$D$2:$D$69,"E",Answers!$G$2:$G$69,"Partial",Answers!$I$2:$I$69,1)</f>
        <v/>
      </c>
      <c r="H33">
        <f>COUNTIFS(Answers!$B$2:$B$69,"D3",Answers!$C$2:$C$69,"systems",Answers!$D$2:$D$69,"E",Answers!$G$2:$G$69,"No",Answers!$I$2:$I$69,1)</f>
        <v/>
      </c>
      <c r="I33">
        <f>F33+G33+H33</f>
        <v/>
      </c>
      <c r="J33">
        <f>F33+0.5*G33</f>
        <v/>
      </c>
      <c r="K33">
        <f>IF(E33=0,0,J33/E33)</f>
        <v/>
      </c>
      <c r="L33">
        <f>IF(N33="met",1,0)</f>
        <v/>
      </c>
      <c r="M33">
        <f>E33-I33</f>
        <v/>
      </c>
      <c r="N33">
        <f>IF(E33=0,"",IF(H33&gt;0,"not met",IF(M33&gt;0,"unresolved",IF(F33=E33,"met","in progress"))))</f>
        <v/>
      </c>
    </row>
    <row r="34">
      <c r="A34" t="inlineStr">
        <is>
          <t>D3-systems</t>
        </is>
      </c>
      <c r="B34" t="inlineStr">
        <is>
          <t>D3</t>
        </is>
      </c>
      <c r="C34" t="inlineStr">
        <is>
          <t>systems</t>
        </is>
      </c>
      <c r="D34" t="inlineStr">
        <is>
          <t>leading</t>
        </is>
      </c>
      <c r="E34" t="n">
        <v>1</v>
      </c>
      <c r="F34">
        <f>COUNTIFS(Answers!$B$2:$B$69,"D3",Answers!$C$2:$C$69,"systems",Answers!$D$2:$D$69,"L",Answers!$G$2:$G$69,"Yes",Answers!$I$2:$I$69,1)</f>
        <v/>
      </c>
      <c r="G34">
        <f>COUNTIFS(Answers!$B$2:$B$69,"D3",Answers!$C$2:$C$69,"systems",Answers!$D$2:$D$69,"L",Answers!$G$2:$G$69,"Partial",Answers!$I$2:$I$69,1)</f>
        <v/>
      </c>
      <c r="H34">
        <f>COUNTIFS(Answers!$B$2:$B$69,"D3",Answers!$C$2:$C$69,"systems",Answers!$D$2:$D$69,"L",Answers!$G$2:$G$69,"No",Answers!$I$2:$I$69,1)</f>
        <v/>
      </c>
      <c r="I34">
        <f>F34+G34+H34</f>
        <v/>
      </c>
      <c r="J34">
        <f>F34+0.5*G34</f>
        <v/>
      </c>
      <c r="K34">
        <f>IF(E34=0,0,J34/E34)</f>
        <v/>
      </c>
      <c r="L34">
        <f>IF(N34="met",1,0)</f>
        <v/>
      </c>
      <c r="M34">
        <f>E34-I34</f>
        <v/>
      </c>
      <c r="N34">
        <f>IF(E34=0,"",IF(H34&gt;0,"not met",IF(M34&gt;0,"unresolved",IF(F34=E34,"met","in progress"))))</f>
        <v/>
      </c>
    </row>
    <row r="35">
      <c r="A35" t="inlineStr">
        <is>
          <t>D3-process</t>
        </is>
      </c>
      <c r="B35" t="inlineStr">
        <is>
          <t>D3</t>
        </is>
      </c>
      <c r="C35" t="inlineStr">
        <is>
          <t>process</t>
        </is>
      </c>
      <c r="D35" t="inlineStr">
        <is>
          <t>nascent</t>
        </is>
      </c>
      <c r="E35" t="n">
        <v>1</v>
      </c>
      <c r="F35">
        <f>COUNTIFS(Answers!$B$2:$B$69,"D3",Answers!$C$2:$C$69,"process",Answers!$D$2:$D$69,"N",Answers!$G$2:$G$69,"Yes",Answers!$I$2:$I$69,1)</f>
        <v/>
      </c>
      <c r="G35">
        <f>COUNTIFS(Answers!$B$2:$B$69,"D3",Answers!$C$2:$C$69,"process",Answers!$D$2:$D$69,"N",Answers!$G$2:$G$69,"Partial",Answers!$I$2:$I$69,1)</f>
        <v/>
      </c>
      <c r="H35">
        <f>COUNTIFS(Answers!$B$2:$B$69,"D3",Answers!$C$2:$C$69,"process",Answers!$D$2:$D$69,"N",Answers!$G$2:$G$69,"No",Answers!$I$2:$I$69,1)</f>
        <v/>
      </c>
      <c r="I35">
        <f>F35+G35+H35</f>
        <v/>
      </c>
      <c r="J35">
        <f>F35+0.5*G35</f>
        <v/>
      </c>
      <c r="K35">
        <f>IF(E35=0,0,J35/E35)</f>
        <v/>
      </c>
      <c r="L35">
        <f>IF(N35="met",1,0)</f>
        <v/>
      </c>
      <c r="M35">
        <f>E35-I35</f>
        <v/>
      </c>
      <c r="N35">
        <f>IF(E35=0,"",IF(H35&gt;0,"not met",IF(M35&gt;0,"unresolved",IF(F35=E35,"met","in progress"))))</f>
        <v/>
      </c>
    </row>
    <row r="36">
      <c r="A36" t="inlineStr">
        <is>
          <t>D3-process</t>
        </is>
      </c>
      <c r="B36" t="inlineStr">
        <is>
          <t>D3</t>
        </is>
      </c>
      <c r="C36" t="inlineStr">
        <is>
          <t>process</t>
        </is>
      </c>
      <c r="D36" t="inlineStr">
        <is>
          <t>established</t>
        </is>
      </c>
      <c r="E36" t="n">
        <v>1</v>
      </c>
      <c r="F36">
        <f>COUNTIFS(Answers!$B$2:$B$69,"D3",Answers!$C$2:$C$69,"process",Answers!$D$2:$D$69,"E",Answers!$G$2:$G$69,"Yes",Answers!$I$2:$I$69,1)</f>
        <v/>
      </c>
      <c r="G36">
        <f>COUNTIFS(Answers!$B$2:$B$69,"D3",Answers!$C$2:$C$69,"process",Answers!$D$2:$D$69,"E",Answers!$G$2:$G$69,"Partial",Answers!$I$2:$I$69,1)</f>
        <v/>
      </c>
      <c r="H36">
        <f>COUNTIFS(Answers!$B$2:$B$69,"D3",Answers!$C$2:$C$69,"process",Answers!$D$2:$D$69,"E",Answers!$G$2:$G$69,"No",Answers!$I$2:$I$69,1)</f>
        <v/>
      </c>
      <c r="I36">
        <f>F36+G36+H36</f>
        <v/>
      </c>
      <c r="J36">
        <f>F36+0.5*G36</f>
        <v/>
      </c>
      <c r="K36">
        <f>IF(E36=0,0,J36/E36)</f>
        <v/>
      </c>
      <c r="L36">
        <f>IF(N36="met",1,0)</f>
        <v/>
      </c>
      <c r="M36">
        <f>E36-I36</f>
        <v/>
      </c>
      <c r="N36">
        <f>IF(E36=0,"",IF(H36&gt;0,"not met",IF(M36&gt;0,"unresolved",IF(F36=E36,"met","in progress"))))</f>
        <v/>
      </c>
    </row>
    <row r="37">
      <c r="A37" t="inlineStr">
        <is>
          <t>D3-process</t>
        </is>
      </c>
      <c r="B37" t="inlineStr">
        <is>
          <t>D3</t>
        </is>
      </c>
      <c r="C37" t="inlineStr">
        <is>
          <t>process</t>
        </is>
      </c>
      <c r="D37" t="inlineStr">
        <is>
          <t>leading</t>
        </is>
      </c>
      <c r="E37" t="n">
        <v>1</v>
      </c>
      <c r="F37">
        <f>COUNTIFS(Answers!$B$2:$B$69,"D3",Answers!$C$2:$C$69,"process",Answers!$D$2:$D$69,"L",Answers!$G$2:$G$69,"Yes",Answers!$I$2:$I$69,1)</f>
        <v/>
      </c>
      <c r="G37">
        <f>COUNTIFS(Answers!$B$2:$B$69,"D3",Answers!$C$2:$C$69,"process",Answers!$D$2:$D$69,"L",Answers!$G$2:$G$69,"Partial",Answers!$I$2:$I$69,1)</f>
        <v/>
      </c>
      <c r="H37">
        <f>COUNTIFS(Answers!$B$2:$B$69,"D3",Answers!$C$2:$C$69,"process",Answers!$D$2:$D$69,"L",Answers!$G$2:$G$69,"No",Answers!$I$2:$I$69,1)</f>
        <v/>
      </c>
      <c r="I37">
        <f>F37+G37+H37</f>
        <v/>
      </c>
      <c r="J37">
        <f>F37+0.5*G37</f>
        <v/>
      </c>
      <c r="K37">
        <f>IF(E37=0,0,J37/E37)</f>
        <v/>
      </c>
      <c r="L37">
        <f>IF(N37="met",1,0)</f>
        <v/>
      </c>
      <c r="M37">
        <f>E37-I37</f>
        <v/>
      </c>
      <c r="N37">
        <f>IF(E37=0,"",IF(H37&gt;0,"not met",IF(M37&gt;0,"unresolved",IF(F37=E37,"met","in progress"))))</f>
        <v/>
      </c>
    </row>
    <row r="38">
      <c r="A38" t="inlineStr">
        <is>
          <t>D4-policy</t>
        </is>
      </c>
      <c r="B38" t="inlineStr">
        <is>
          <t>D4</t>
        </is>
      </c>
      <c r="C38" t="inlineStr">
        <is>
          <t>policy</t>
        </is>
      </c>
      <c r="D38" t="inlineStr">
        <is>
          <t>nascent</t>
        </is>
      </c>
      <c r="E38" t="n">
        <v>1</v>
      </c>
      <c r="F38">
        <f>COUNTIFS(Answers!$B$2:$B$69,"D4",Answers!$C$2:$C$69,"policy",Answers!$D$2:$D$69,"N",Answers!$G$2:$G$69,"Yes",Answers!$I$2:$I$69,1)</f>
        <v/>
      </c>
      <c r="G38">
        <f>COUNTIFS(Answers!$B$2:$B$69,"D4",Answers!$C$2:$C$69,"policy",Answers!$D$2:$D$69,"N",Answers!$G$2:$G$69,"Partial",Answers!$I$2:$I$69,1)</f>
        <v/>
      </c>
      <c r="H38">
        <f>COUNTIFS(Answers!$B$2:$B$69,"D4",Answers!$C$2:$C$69,"policy",Answers!$D$2:$D$69,"N",Answers!$G$2:$G$69,"No",Answers!$I$2:$I$69,1)</f>
        <v/>
      </c>
      <c r="I38">
        <f>F38+G38+H38</f>
        <v/>
      </c>
      <c r="J38">
        <f>F38+0.5*G38</f>
        <v/>
      </c>
      <c r="K38">
        <f>IF(E38=0,0,J38/E38)</f>
        <v/>
      </c>
      <c r="L38">
        <f>IF(N38="met",1,0)</f>
        <v/>
      </c>
      <c r="M38">
        <f>E38-I38</f>
        <v/>
      </c>
      <c r="N38">
        <f>IF(E38=0,"",IF(H38&gt;0,"not met",IF(M38&gt;0,"unresolved",IF(F38=E38,"met","in progress"))))</f>
        <v/>
      </c>
    </row>
    <row r="39">
      <c r="A39" t="inlineStr">
        <is>
          <t>D4-policy</t>
        </is>
      </c>
      <c r="B39" t="inlineStr">
        <is>
          <t>D4</t>
        </is>
      </c>
      <c r="C39" t="inlineStr">
        <is>
          <t>policy</t>
        </is>
      </c>
      <c r="D39" t="inlineStr">
        <is>
          <t>established</t>
        </is>
      </c>
      <c r="E39" t="n">
        <v>1</v>
      </c>
      <c r="F39">
        <f>COUNTIFS(Answers!$B$2:$B$69,"D4",Answers!$C$2:$C$69,"policy",Answers!$D$2:$D$69,"E",Answers!$G$2:$G$69,"Yes",Answers!$I$2:$I$69,1)</f>
        <v/>
      </c>
      <c r="G39">
        <f>COUNTIFS(Answers!$B$2:$B$69,"D4",Answers!$C$2:$C$69,"policy",Answers!$D$2:$D$69,"E",Answers!$G$2:$G$69,"Partial",Answers!$I$2:$I$69,1)</f>
        <v/>
      </c>
      <c r="H39">
        <f>COUNTIFS(Answers!$B$2:$B$69,"D4",Answers!$C$2:$C$69,"policy",Answers!$D$2:$D$69,"E",Answers!$G$2:$G$69,"No",Answers!$I$2:$I$69,1)</f>
        <v/>
      </c>
      <c r="I39">
        <f>F39+G39+H39</f>
        <v/>
      </c>
      <c r="J39">
        <f>F39+0.5*G39</f>
        <v/>
      </c>
      <c r="K39">
        <f>IF(E39=0,0,J39/E39)</f>
        <v/>
      </c>
      <c r="L39">
        <f>IF(N39="met",1,0)</f>
        <v/>
      </c>
      <c r="M39">
        <f>E39-I39</f>
        <v/>
      </c>
      <c r="N39">
        <f>IF(E39=0,"",IF(H39&gt;0,"not met",IF(M39&gt;0,"unresolved",IF(F39=E39,"met","in progress"))))</f>
        <v/>
      </c>
    </row>
    <row r="40">
      <c r="A40" t="inlineStr">
        <is>
          <t>D4-policy</t>
        </is>
      </c>
      <c r="B40" t="inlineStr">
        <is>
          <t>D4</t>
        </is>
      </c>
      <c r="C40" t="inlineStr">
        <is>
          <t>policy</t>
        </is>
      </c>
      <c r="D40" t="inlineStr">
        <is>
          <t>leading</t>
        </is>
      </c>
      <c r="E40" t="n">
        <v>1</v>
      </c>
      <c r="F40">
        <f>COUNTIFS(Answers!$B$2:$B$69,"D4",Answers!$C$2:$C$69,"policy",Answers!$D$2:$D$69,"L",Answers!$G$2:$G$69,"Yes",Answers!$I$2:$I$69,1)</f>
        <v/>
      </c>
      <c r="G40">
        <f>COUNTIFS(Answers!$B$2:$B$69,"D4",Answers!$C$2:$C$69,"policy",Answers!$D$2:$D$69,"L",Answers!$G$2:$G$69,"Partial",Answers!$I$2:$I$69,1)</f>
        <v/>
      </c>
      <c r="H40">
        <f>COUNTIFS(Answers!$B$2:$B$69,"D4",Answers!$C$2:$C$69,"policy",Answers!$D$2:$D$69,"L",Answers!$G$2:$G$69,"No",Answers!$I$2:$I$69,1)</f>
        <v/>
      </c>
      <c r="I40">
        <f>F40+G40+H40</f>
        <v/>
      </c>
      <c r="J40">
        <f>F40+0.5*G40</f>
        <v/>
      </c>
      <c r="K40">
        <f>IF(E40=0,0,J40/E40)</f>
        <v/>
      </c>
      <c r="L40">
        <f>IF(N40="met",1,0)</f>
        <v/>
      </c>
      <c r="M40">
        <f>E40-I40</f>
        <v/>
      </c>
      <c r="N40">
        <f>IF(E40=0,"",IF(H40&gt;0,"not met",IF(M40&gt;0,"unresolved",IF(F40=E40,"met","in progress"))))</f>
        <v/>
      </c>
    </row>
    <row r="41">
      <c r="A41" t="inlineStr">
        <is>
          <t>D4-people</t>
        </is>
      </c>
      <c r="B41" t="inlineStr">
        <is>
          <t>D4</t>
        </is>
      </c>
      <c r="C41" t="inlineStr">
        <is>
          <t>people</t>
        </is>
      </c>
      <c r="D41" t="inlineStr">
        <is>
          <t>nascent</t>
        </is>
      </c>
      <c r="E41" t="n">
        <v>1</v>
      </c>
      <c r="F41">
        <f>COUNTIFS(Answers!$B$2:$B$69,"D4",Answers!$C$2:$C$69,"people",Answers!$D$2:$D$69,"N",Answers!$G$2:$G$69,"Yes",Answers!$I$2:$I$69,1)</f>
        <v/>
      </c>
      <c r="G41">
        <f>COUNTIFS(Answers!$B$2:$B$69,"D4",Answers!$C$2:$C$69,"people",Answers!$D$2:$D$69,"N",Answers!$G$2:$G$69,"Partial",Answers!$I$2:$I$69,1)</f>
        <v/>
      </c>
      <c r="H41">
        <f>COUNTIFS(Answers!$B$2:$B$69,"D4",Answers!$C$2:$C$69,"people",Answers!$D$2:$D$69,"N",Answers!$G$2:$G$69,"No",Answers!$I$2:$I$69,1)</f>
        <v/>
      </c>
      <c r="I41">
        <f>F41+G41+H41</f>
        <v/>
      </c>
      <c r="J41">
        <f>F41+0.5*G41</f>
        <v/>
      </c>
      <c r="K41">
        <f>IF(E41=0,0,J41/E41)</f>
        <v/>
      </c>
      <c r="L41">
        <f>IF(N41="met",1,0)</f>
        <v/>
      </c>
      <c r="M41">
        <f>E41-I41</f>
        <v/>
      </c>
      <c r="N41">
        <f>IF(E41=0,"",IF(H41&gt;0,"not met",IF(M41&gt;0,"unresolved",IF(F41=E41,"met","in progress"))))</f>
        <v/>
      </c>
    </row>
    <row r="42">
      <c r="A42" t="inlineStr">
        <is>
          <t>D4-people</t>
        </is>
      </c>
      <c r="B42" t="inlineStr">
        <is>
          <t>D4</t>
        </is>
      </c>
      <c r="C42" t="inlineStr">
        <is>
          <t>people</t>
        </is>
      </c>
      <c r="D42" t="inlineStr">
        <is>
          <t>established</t>
        </is>
      </c>
      <c r="E42" t="n">
        <v>2</v>
      </c>
      <c r="F42">
        <f>COUNTIFS(Answers!$B$2:$B$69,"D4",Answers!$C$2:$C$69,"people",Answers!$D$2:$D$69,"E",Answers!$G$2:$G$69,"Yes",Answers!$I$2:$I$69,1)</f>
        <v/>
      </c>
      <c r="G42">
        <f>COUNTIFS(Answers!$B$2:$B$69,"D4",Answers!$C$2:$C$69,"people",Answers!$D$2:$D$69,"E",Answers!$G$2:$G$69,"Partial",Answers!$I$2:$I$69,1)</f>
        <v/>
      </c>
      <c r="H42">
        <f>COUNTIFS(Answers!$B$2:$B$69,"D4",Answers!$C$2:$C$69,"people",Answers!$D$2:$D$69,"E",Answers!$G$2:$G$69,"No",Answers!$I$2:$I$69,1)</f>
        <v/>
      </c>
      <c r="I42">
        <f>F42+G42+H42</f>
        <v/>
      </c>
      <c r="J42">
        <f>F42+0.5*G42</f>
        <v/>
      </c>
      <c r="K42">
        <f>IF(E42=0,0,J42/E42)</f>
        <v/>
      </c>
      <c r="L42">
        <f>IF(N42="met",1,0)</f>
        <v/>
      </c>
      <c r="M42">
        <f>E42-I42</f>
        <v/>
      </c>
      <c r="N42">
        <f>IF(E42=0,"",IF(H42&gt;0,"not met",IF(M42&gt;0,"unresolved",IF(F42=E42,"met","in progress"))))</f>
        <v/>
      </c>
    </row>
    <row r="43">
      <c r="A43" t="inlineStr">
        <is>
          <t>D4-people</t>
        </is>
      </c>
      <c r="B43" t="inlineStr">
        <is>
          <t>D4</t>
        </is>
      </c>
      <c r="C43" t="inlineStr">
        <is>
          <t>people</t>
        </is>
      </c>
      <c r="D43" t="inlineStr">
        <is>
          <t>leading</t>
        </is>
      </c>
      <c r="E43" t="n">
        <v>1</v>
      </c>
      <c r="F43">
        <f>COUNTIFS(Answers!$B$2:$B$69,"D4",Answers!$C$2:$C$69,"people",Answers!$D$2:$D$69,"L",Answers!$G$2:$G$69,"Yes",Answers!$I$2:$I$69,1)</f>
        <v/>
      </c>
      <c r="G43">
        <f>COUNTIFS(Answers!$B$2:$B$69,"D4",Answers!$C$2:$C$69,"people",Answers!$D$2:$D$69,"L",Answers!$G$2:$G$69,"Partial",Answers!$I$2:$I$69,1)</f>
        <v/>
      </c>
      <c r="H43">
        <f>COUNTIFS(Answers!$B$2:$B$69,"D4",Answers!$C$2:$C$69,"people",Answers!$D$2:$D$69,"L",Answers!$G$2:$G$69,"No",Answers!$I$2:$I$69,1)</f>
        <v/>
      </c>
      <c r="I43">
        <f>F43+G43+H43</f>
        <v/>
      </c>
      <c r="J43">
        <f>F43+0.5*G43</f>
        <v/>
      </c>
      <c r="K43">
        <f>IF(E43=0,0,J43/E43)</f>
        <v/>
      </c>
      <c r="L43">
        <f>IF(N43="met",1,0)</f>
        <v/>
      </c>
      <c r="M43">
        <f>E43-I43</f>
        <v/>
      </c>
      <c r="N43">
        <f>IF(E43=0,"",IF(H43&gt;0,"not met",IF(M43&gt;0,"unresolved",IF(F43=E43,"met","in progress"))))</f>
        <v/>
      </c>
    </row>
    <row r="44">
      <c r="A44" t="inlineStr">
        <is>
          <t>D4-systems</t>
        </is>
      </c>
      <c r="B44" t="inlineStr">
        <is>
          <t>D4</t>
        </is>
      </c>
      <c r="C44" t="inlineStr">
        <is>
          <t>systems</t>
        </is>
      </c>
      <c r="D44" t="inlineStr">
        <is>
          <t>nascent</t>
        </is>
      </c>
      <c r="E44" t="n">
        <v>1</v>
      </c>
      <c r="F44">
        <f>COUNTIFS(Answers!$B$2:$B$69,"D4",Answers!$C$2:$C$69,"systems",Answers!$D$2:$D$69,"N",Answers!$G$2:$G$69,"Yes",Answers!$I$2:$I$69,1)</f>
        <v/>
      </c>
      <c r="G44">
        <f>COUNTIFS(Answers!$B$2:$B$69,"D4",Answers!$C$2:$C$69,"systems",Answers!$D$2:$D$69,"N",Answers!$G$2:$G$69,"Partial",Answers!$I$2:$I$69,1)</f>
        <v/>
      </c>
      <c r="H44">
        <f>COUNTIFS(Answers!$B$2:$B$69,"D4",Answers!$C$2:$C$69,"systems",Answers!$D$2:$D$69,"N",Answers!$G$2:$G$69,"No",Answers!$I$2:$I$69,1)</f>
        <v/>
      </c>
      <c r="I44">
        <f>F44+G44+H44</f>
        <v/>
      </c>
      <c r="J44">
        <f>F44+0.5*G44</f>
        <v/>
      </c>
      <c r="K44">
        <f>IF(E44=0,0,J44/E44)</f>
        <v/>
      </c>
      <c r="L44">
        <f>IF(N44="met",1,0)</f>
        <v/>
      </c>
      <c r="M44">
        <f>E44-I44</f>
        <v/>
      </c>
      <c r="N44">
        <f>IF(E44=0,"",IF(H44&gt;0,"not met",IF(M44&gt;0,"unresolved",IF(F44=E44,"met","in progress"))))</f>
        <v/>
      </c>
    </row>
    <row r="45">
      <c r="A45" t="inlineStr">
        <is>
          <t>D4-systems</t>
        </is>
      </c>
      <c r="B45" t="inlineStr">
        <is>
          <t>D4</t>
        </is>
      </c>
      <c r="C45" t="inlineStr">
        <is>
          <t>systems</t>
        </is>
      </c>
      <c r="D45" t="inlineStr">
        <is>
          <t>established</t>
        </is>
      </c>
      <c r="E45" t="n">
        <v>1</v>
      </c>
      <c r="F45">
        <f>COUNTIFS(Answers!$B$2:$B$69,"D4",Answers!$C$2:$C$69,"systems",Answers!$D$2:$D$69,"E",Answers!$G$2:$G$69,"Yes",Answers!$I$2:$I$69,1)</f>
        <v/>
      </c>
      <c r="G45">
        <f>COUNTIFS(Answers!$B$2:$B$69,"D4",Answers!$C$2:$C$69,"systems",Answers!$D$2:$D$69,"E",Answers!$G$2:$G$69,"Partial",Answers!$I$2:$I$69,1)</f>
        <v/>
      </c>
      <c r="H45">
        <f>COUNTIFS(Answers!$B$2:$B$69,"D4",Answers!$C$2:$C$69,"systems",Answers!$D$2:$D$69,"E",Answers!$G$2:$G$69,"No",Answers!$I$2:$I$69,1)</f>
        <v/>
      </c>
      <c r="I45">
        <f>F45+G45+H45</f>
        <v/>
      </c>
      <c r="J45">
        <f>F45+0.5*G45</f>
        <v/>
      </c>
      <c r="K45">
        <f>IF(E45=0,0,J45/E45)</f>
        <v/>
      </c>
      <c r="L45">
        <f>IF(N45="met",1,0)</f>
        <v/>
      </c>
      <c r="M45">
        <f>E45-I45</f>
        <v/>
      </c>
      <c r="N45">
        <f>IF(E45=0,"",IF(H45&gt;0,"not met",IF(M45&gt;0,"unresolved",IF(F45=E45,"met","in progress"))))</f>
        <v/>
      </c>
    </row>
    <row r="46">
      <c r="A46" t="inlineStr">
        <is>
          <t>D4-systems</t>
        </is>
      </c>
      <c r="B46" t="inlineStr">
        <is>
          <t>D4</t>
        </is>
      </c>
      <c r="C46" t="inlineStr">
        <is>
          <t>systems</t>
        </is>
      </c>
      <c r="D46" t="inlineStr">
        <is>
          <t>leading</t>
        </is>
      </c>
      <c r="E46" t="n">
        <v>1</v>
      </c>
      <c r="F46">
        <f>COUNTIFS(Answers!$B$2:$B$69,"D4",Answers!$C$2:$C$69,"systems",Answers!$D$2:$D$69,"L",Answers!$G$2:$G$69,"Yes",Answers!$I$2:$I$69,1)</f>
        <v/>
      </c>
      <c r="G46">
        <f>COUNTIFS(Answers!$B$2:$B$69,"D4",Answers!$C$2:$C$69,"systems",Answers!$D$2:$D$69,"L",Answers!$G$2:$G$69,"Partial",Answers!$I$2:$I$69,1)</f>
        <v/>
      </c>
      <c r="H46">
        <f>COUNTIFS(Answers!$B$2:$B$69,"D4",Answers!$C$2:$C$69,"systems",Answers!$D$2:$D$69,"L",Answers!$G$2:$G$69,"No",Answers!$I$2:$I$69,1)</f>
        <v/>
      </c>
      <c r="I46">
        <f>F46+G46+H46</f>
        <v/>
      </c>
      <c r="J46">
        <f>F46+0.5*G46</f>
        <v/>
      </c>
      <c r="K46">
        <f>IF(E46=0,0,J46/E46)</f>
        <v/>
      </c>
      <c r="L46">
        <f>IF(N46="met",1,0)</f>
        <v/>
      </c>
      <c r="M46">
        <f>E46-I46</f>
        <v/>
      </c>
      <c r="N46">
        <f>IF(E46=0,"",IF(H46&gt;0,"not met",IF(M46&gt;0,"unresolved",IF(F46=E46,"met","in progress"))))</f>
        <v/>
      </c>
    </row>
    <row r="47">
      <c r="A47" t="inlineStr">
        <is>
          <t>D4-process</t>
        </is>
      </c>
      <c r="B47" t="inlineStr">
        <is>
          <t>D4</t>
        </is>
      </c>
      <c r="C47" t="inlineStr">
        <is>
          <t>process</t>
        </is>
      </c>
      <c r="D47" t="inlineStr">
        <is>
          <t>nascent</t>
        </is>
      </c>
      <c r="E47" t="n">
        <v>1</v>
      </c>
      <c r="F47">
        <f>COUNTIFS(Answers!$B$2:$B$69,"D4",Answers!$C$2:$C$69,"process",Answers!$D$2:$D$69,"N",Answers!$G$2:$G$69,"Yes",Answers!$I$2:$I$69,1)</f>
        <v/>
      </c>
      <c r="G47">
        <f>COUNTIFS(Answers!$B$2:$B$69,"D4",Answers!$C$2:$C$69,"process",Answers!$D$2:$D$69,"N",Answers!$G$2:$G$69,"Partial",Answers!$I$2:$I$69,1)</f>
        <v/>
      </c>
      <c r="H47">
        <f>COUNTIFS(Answers!$B$2:$B$69,"D4",Answers!$C$2:$C$69,"process",Answers!$D$2:$D$69,"N",Answers!$G$2:$G$69,"No",Answers!$I$2:$I$69,1)</f>
        <v/>
      </c>
      <c r="I47">
        <f>F47+G47+H47</f>
        <v/>
      </c>
      <c r="J47">
        <f>F47+0.5*G47</f>
        <v/>
      </c>
      <c r="K47">
        <f>IF(E47=0,0,J47/E47)</f>
        <v/>
      </c>
      <c r="L47">
        <f>IF(N47="met",1,0)</f>
        <v/>
      </c>
      <c r="M47">
        <f>E47-I47</f>
        <v/>
      </c>
      <c r="N47">
        <f>IF(E47=0,"",IF(H47&gt;0,"not met",IF(M47&gt;0,"unresolved",IF(F47=E47,"met","in progress"))))</f>
        <v/>
      </c>
    </row>
    <row r="48">
      <c r="A48" t="inlineStr">
        <is>
          <t>D4-process</t>
        </is>
      </c>
      <c r="B48" t="inlineStr">
        <is>
          <t>D4</t>
        </is>
      </c>
      <c r="C48" t="inlineStr">
        <is>
          <t>process</t>
        </is>
      </c>
      <c r="D48" t="inlineStr">
        <is>
          <t>established</t>
        </is>
      </c>
      <c r="E48" t="n">
        <v>1</v>
      </c>
      <c r="F48">
        <f>COUNTIFS(Answers!$B$2:$B$69,"D4",Answers!$C$2:$C$69,"process",Answers!$D$2:$D$69,"E",Answers!$G$2:$G$69,"Yes",Answers!$I$2:$I$69,1)</f>
        <v/>
      </c>
      <c r="G48">
        <f>COUNTIFS(Answers!$B$2:$B$69,"D4",Answers!$C$2:$C$69,"process",Answers!$D$2:$D$69,"E",Answers!$G$2:$G$69,"Partial",Answers!$I$2:$I$69,1)</f>
        <v/>
      </c>
      <c r="H48">
        <f>COUNTIFS(Answers!$B$2:$B$69,"D4",Answers!$C$2:$C$69,"process",Answers!$D$2:$D$69,"E",Answers!$G$2:$G$69,"No",Answers!$I$2:$I$69,1)</f>
        <v/>
      </c>
      <c r="I48">
        <f>F48+G48+H48</f>
        <v/>
      </c>
      <c r="J48">
        <f>F48+0.5*G48</f>
        <v/>
      </c>
      <c r="K48">
        <f>IF(E48=0,0,J48/E48)</f>
        <v/>
      </c>
      <c r="L48">
        <f>IF(N48="met",1,0)</f>
        <v/>
      </c>
      <c r="M48">
        <f>E48-I48</f>
        <v/>
      </c>
      <c r="N48">
        <f>IF(E48=0,"",IF(H48&gt;0,"not met",IF(M48&gt;0,"unresolved",IF(F48=E48,"met","in progress"))))</f>
        <v/>
      </c>
    </row>
    <row r="49">
      <c r="A49" t="inlineStr">
        <is>
          <t>D4-process</t>
        </is>
      </c>
      <c r="B49" t="inlineStr">
        <is>
          <t>D4</t>
        </is>
      </c>
      <c r="C49" t="inlineStr">
        <is>
          <t>process</t>
        </is>
      </c>
      <c r="D49" t="inlineStr">
        <is>
          <t>leading</t>
        </is>
      </c>
      <c r="E49" t="n">
        <v>1</v>
      </c>
      <c r="F49">
        <f>COUNTIFS(Answers!$B$2:$B$69,"D4",Answers!$C$2:$C$69,"process",Answers!$D$2:$D$69,"L",Answers!$G$2:$G$69,"Yes",Answers!$I$2:$I$69,1)</f>
        <v/>
      </c>
      <c r="G49">
        <f>COUNTIFS(Answers!$B$2:$B$69,"D4",Answers!$C$2:$C$69,"process",Answers!$D$2:$D$69,"L",Answers!$G$2:$G$69,"Partial",Answers!$I$2:$I$69,1)</f>
        <v/>
      </c>
      <c r="H49">
        <f>COUNTIFS(Answers!$B$2:$B$69,"D4",Answers!$C$2:$C$69,"process",Answers!$D$2:$D$69,"L",Answers!$G$2:$G$69,"No",Answers!$I$2:$I$69,1)</f>
        <v/>
      </c>
      <c r="I49">
        <f>F49+G49+H49</f>
        <v/>
      </c>
      <c r="J49">
        <f>F49+0.5*G49</f>
        <v/>
      </c>
      <c r="K49">
        <f>IF(E49=0,0,J49/E49)</f>
        <v/>
      </c>
      <c r="L49">
        <f>IF(N49="met",1,0)</f>
        <v/>
      </c>
      <c r="M49">
        <f>E49-I49</f>
        <v/>
      </c>
      <c r="N49">
        <f>IF(E49=0,"",IF(H49&gt;0,"not met",IF(M49&gt;0,"unresolved",IF(F49=E49,"met","in progress"))))</f>
        <v/>
      </c>
    </row>
    <row r="50">
      <c r="A50" t="inlineStr">
        <is>
          <t>D5-policy</t>
        </is>
      </c>
      <c r="B50" t="inlineStr">
        <is>
          <t>D5</t>
        </is>
      </c>
      <c r="C50" t="inlineStr">
        <is>
          <t>policy</t>
        </is>
      </c>
      <c r="D50" t="inlineStr">
        <is>
          <t>nascent</t>
        </is>
      </c>
      <c r="E50" t="n">
        <v>1</v>
      </c>
      <c r="F50">
        <f>COUNTIFS(Answers!$B$2:$B$69,"D5",Answers!$C$2:$C$69,"policy",Answers!$D$2:$D$69,"N",Answers!$G$2:$G$69,"Yes",Answers!$I$2:$I$69,1)</f>
        <v/>
      </c>
      <c r="G50">
        <f>COUNTIFS(Answers!$B$2:$B$69,"D5",Answers!$C$2:$C$69,"policy",Answers!$D$2:$D$69,"N",Answers!$G$2:$G$69,"Partial",Answers!$I$2:$I$69,1)</f>
        <v/>
      </c>
      <c r="H50">
        <f>COUNTIFS(Answers!$B$2:$B$69,"D5",Answers!$C$2:$C$69,"policy",Answers!$D$2:$D$69,"N",Answers!$G$2:$G$69,"No",Answers!$I$2:$I$69,1)</f>
        <v/>
      </c>
      <c r="I50">
        <f>F50+G50+H50</f>
        <v/>
      </c>
      <c r="J50">
        <f>F50+0.5*G50</f>
        <v/>
      </c>
      <c r="K50">
        <f>IF(E50=0,0,J50/E50)</f>
        <v/>
      </c>
      <c r="L50">
        <f>IF(N50="met",1,0)</f>
        <v/>
      </c>
      <c r="M50">
        <f>E50-I50</f>
        <v/>
      </c>
      <c r="N50">
        <f>IF(E50=0,"",IF(H50&gt;0,"not met",IF(M50&gt;0,"unresolved",IF(F50=E50,"met","in progress"))))</f>
        <v/>
      </c>
    </row>
    <row r="51">
      <c r="A51" t="inlineStr">
        <is>
          <t>D5-policy</t>
        </is>
      </c>
      <c r="B51" t="inlineStr">
        <is>
          <t>D5</t>
        </is>
      </c>
      <c r="C51" t="inlineStr">
        <is>
          <t>policy</t>
        </is>
      </c>
      <c r="D51" t="inlineStr">
        <is>
          <t>established</t>
        </is>
      </c>
      <c r="E51" t="n">
        <v>2</v>
      </c>
      <c r="F51">
        <f>COUNTIFS(Answers!$B$2:$B$69,"D5",Answers!$C$2:$C$69,"policy",Answers!$D$2:$D$69,"E",Answers!$G$2:$G$69,"Yes",Answers!$I$2:$I$69,1)</f>
        <v/>
      </c>
      <c r="G51">
        <f>COUNTIFS(Answers!$B$2:$B$69,"D5",Answers!$C$2:$C$69,"policy",Answers!$D$2:$D$69,"E",Answers!$G$2:$G$69,"Partial",Answers!$I$2:$I$69,1)</f>
        <v/>
      </c>
      <c r="H51">
        <f>COUNTIFS(Answers!$B$2:$B$69,"D5",Answers!$C$2:$C$69,"policy",Answers!$D$2:$D$69,"E",Answers!$G$2:$G$69,"No",Answers!$I$2:$I$69,1)</f>
        <v/>
      </c>
      <c r="I51">
        <f>F51+G51+H51</f>
        <v/>
      </c>
      <c r="J51">
        <f>F51+0.5*G51</f>
        <v/>
      </c>
      <c r="K51">
        <f>IF(E51=0,0,J51/E51)</f>
        <v/>
      </c>
      <c r="L51">
        <f>IF(N51="met",1,0)</f>
        <v/>
      </c>
      <c r="M51">
        <f>E51-I51</f>
        <v/>
      </c>
      <c r="N51">
        <f>IF(E51=0,"",IF(H51&gt;0,"not met",IF(M51&gt;0,"unresolved",IF(F51=E51,"met","in progress"))))</f>
        <v/>
      </c>
    </row>
    <row r="52">
      <c r="A52" t="inlineStr">
        <is>
          <t>D5-policy</t>
        </is>
      </c>
      <c r="B52" t="inlineStr">
        <is>
          <t>D5</t>
        </is>
      </c>
      <c r="C52" t="inlineStr">
        <is>
          <t>policy</t>
        </is>
      </c>
      <c r="D52" t="inlineStr">
        <is>
          <t>leading</t>
        </is>
      </c>
      <c r="E52" t="n">
        <v>1</v>
      </c>
      <c r="F52">
        <f>COUNTIFS(Answers!$B$2:$B$69,"D5",Answers!$C$2:$C$69,"policy",Answers!$D$2:$D$69,"L",Answers!$G$2:$G$69,"Yes",Answers!$I$2:$I$69,1)</f>
        <v/>
      </c>
      <c r="G52">
        <f>COUNTIFS(Answers!$B$2:$B$69,"D5",Answers!$C$2:$C$69,"policy",Answers!$D$2:$D$69,"L",Answers!$G$2:$G$69,"Partial",Answers!$I$2:$I$69,1)</f>
        <v/>
      </c>
      <c r="H52">
        <f>COUNTIFS(Answers!$B$2:$B$69,"D5",Answers!$C$2:$C$69,"policy",Answers!$D$2:$D$69,"L",Answers!$G$2:$G$69,"No",Answers!$I$2:$I$69,1)</f>
        <v/>
      </c>
      <c r="I52">
        <f>F52+G52+H52</f>
        <v/>
      </c>
      <c r="J52">
        <f>F52+0.5*G52</f>
        <v/>
      </c>
      <c r="K52">
        <f>IF(E52=0,0,J52/E52)</f>
        <v/>
      </c>
      <c r="L52">
        <f>IF(N52="met",1,0)</f>
        <v/>
      </c>
      <c r="M52">
        <f>E52-I52</f>
        <v/>
      </c>
      <c r="N52">
        <f>IF(E52=0,"",IF(H52&gt;0,"not met",IF(M52&gt;0,"unresolved",IF(F52=E52,"met","in progress"))))</f>
        <v/>
      </c>
    </row>
    <row r="53">
      <c r="A53" t="inlineStr">
        <is>
          <t>D5-people</t>
        </is>
      </c>
      <c r="B53" t="inlineStr">
        <is>
          <t>D5</t>
        </is>
      </c>
      <c r="C53" t="inlineStr">
        <is>
          <t>people</t>
        </is>
      </c>
      <c r="D53" t="inlineStr">
        <is>
          <t>nascent</t>
        </is>
      </c>
      <c r="E53" t="n">
        <v>1</v>
      </c>
      <c r="F53">
        <f>COUNTIFS(Answers!$B$2:$B$69,"D5",Answers!$C$2:$C$69,"people",Answers!$D$2:$D$69,"N",Answers!$G$2:$G$69,"Yes",Answers!$I$2:$I$69,1)</f>
        <v/>
      </c>
      <c r="G53">
        <f>COUNTIFS(Answers!$B$2:$B$69,"D5",Answers!$C$2:$C$69,"people",Answers!$D$2:$D$69,"N",Answers!$G$2:$G$69,"Partial",Answers!$I$2:$I$69,1)</f>
        <v/>
      </c>
      <c r="H53">
        <f>COUNTIFS(Answers!$B$2:$B$69,"D5",Answers!$C$2:$C$69,"people",Answers!$D$2:$D$69,"N",Answers!$G$2:$G$69,"No",Answers!$I$2:$I$69,1)</f>
        <v/>
      </c>
      <c r="I53">
        <f>F53+G53+H53</f>
        <v/>
      </c>
      <c r="J53">
        <f>F53+0.5*G53</f>
        <v/>
      </c>
      <c r="K53">
        <f>IF(E53=0,0,J53/E53)</f>
        <v/>
      </c>
      <c r="L53">
        <f>IF(N53="met",1,0)</f>
        <v/>
      </c>
      <c r="M53">
        <f>E53-I53</f>
        <v/>
      </c>
      <c r="N53">
        <f>IF(E53=0,"",IF(H53&gt;0,"not met",IF(M53&gt;0,"unresolved",IF(F53=E53,"met","in progress"))))</f>
        <v/>
      </c>
    </row>
    <row r="54">
      <c r="A54" t="inlineStr">
        <is>
          <t>D5-people</t>
        </is>
      </c>
      <c r="B54" t="inlineStr">
        <is>
          <t>D5</t>
        </is>
      </c>
      <c r="C54" t="inlineStr">
        <is>
          <t>people</t>
        </is>
      </c>
      <c r="D54" t="inlineStr">
        <is>
          <t>established</t>
        </is>
      </c>
      <c r="E54" t="n">
        <v>1</v>
      </c>
      <c r="F54">
        <f>COUNTIFS(Answers!$B$2:$B$69,"D5",Answers!$C$2:$C$69,"people",Answers!$D$2:$D$69,"E",Answers!$G$2:$G$69,"Yes",Answers!$I$2:$I$69,1)</f>
        <v/>
      </c>
      <c r="G54">
        <f>COUNTIFS(Answers!$B$2:$B$69,"D5",Answers!$C$2:$C$69,"people",Answers!$D$2:$D$69,"E",Answers!$G$2:$G$69,"Partial",Answers!$I$2:$I$69,1)</f>
        <v/>
      </c>
      <c r="H54">
        <f>COUNTIFS(Answers!$B$2:$B$69,"D5",Answers!$C$2:$C$69,"people",Answers!$D$2:$D$69,"E",Answers!$G$2:$G$69,"No",Answers!$I$2:$I$69,1)</f>
        <v/>
      </c>
      <c r="I54">
        <f>F54+G54+H54</f>
        <v/>
      </c>
      <c r="J54">
        <f>F54+0.5*G54</f>
        <v/>
      </c>
      <c r="K54">
        <f>IF(E54=0,0,J54/E54)</f>
        <v/>
      </c>
      <c r="L54">
        <f>IF(N54="met",1,0)</f>
        <v/>
      </c>
      <c r="M54">
        <f>E54-I54</f>
        <v/>
      </c>
      <c r="N54">
        <f>IF(E54=0,"",IF(H54&gt;0,"not met",IF(M54&gt;0,"unresolved",IF(F54=E54,"met","in progress"))))</f>
        <v/>
      </c>
    </row>
    <row r="55">
      <c r="A55" t="inlineStr">
        <is>
          <t>D5-people</t>
        </is>
      </c>
      <c r="B55" t="inlineStr">
        <is>
          <t>D5</t>
        </is>
      </c>
      <c r="C55" t="inlineStr">
        <is>
          <t>people</t>
        </is>
      </c>
      <c r="D55" t="inlineStr">
        <is>
          <t>leading</t>
        </is>
      </c>
      <c r="E55" t="n">
        <v>1</v>
      </c>
      <c r="F55">
        <f>COUNTIFS(Answers!$B$2:$B$69,"D5",Answers!$C$2:$C$69,"people",Answers!$D$2:$D$69,"L",Answers!$G$2:$G$69,"Yes",Answers!$I$2:$I$69,1)</f>
        <v/>
      </c>
      <c r="G55">
        <f>COUNTIFS(Answers!$B$2:$B$69,"D5",Answers!$C$2:$C$69,"people",Answers!$D$2:$D$69,"L",Answers!$G$2:$G$69,"Partial",Answers!$I$2:$I$69,1)</f>
        <v/>
      </c>
      <c r="H55">
        <f>COUNTIFS(Answers!$B$2:$B$69,"D5",Answers!$C$2:$C$69,"people",Answers!$D$2:$D$69,"L",Answers!$G$2:$G$69,"No",Answers!$I$2:$I$69,1)</f>
        <v/>
      </c>
      <c r="I55">
        <f>F55+G55+H55</f>
        <v/>
      </c>
      <c r="J55">
        <f>F55+0.5*G55</f>
        <v/>
      </c>
      <c r="K55">
        <f>IF(E55=0,0,J55/E55)</f>
        <v/>
      </c>
      <c r="L55">
        <f>IF(N55="met",1,0)</f>
        <v/>
      </c>
      <c r="M55">
        <f>E55-I55</f>
        <v/>
      </c>
      <c r="N55">
        <f>IF(E55=0,"",IF(H55&gt;0,"not met",IF(M55&gt;0,"unresolved",IF(F55=E55,"met","in progress"))))</f>
        <v/>
      </c>
    </row>
    <row r="56">
      <c r="A56" t="inlineStr">
        <is>
          <t>D5-systems</t>
        </is>
      </c>
      <c r="B56" t="inlineStr">
        <is>
          <t>D5</t>
        </is>
      </c>
      <c r="C56" t="inlineStr">
        <is>
          <t>systems</t>
        </is>
      </c>
      <c r="D56" t="inlineStr">
        <is>
          <t>nascent</t>
        </is>
      </c>
      <c r="E56" t="n">
        <v>1</v>
      </c>
      <c r="F56">
        <f>COUNTIFS(Answers!$B$2:$B$69,"D5",Answers!$C$2:$C$69,"systems",Answers!$D$2:$D$69,"N",Answers!$G$2:$G$69,"Yes",Answers!$I$2:$I$69,1)</f>
        <v/>
      </c>
      <c r="G56">
        <f>COUNTIFS(Answers!$B$2:$B$69,"D5",Answers!$C$2:$C$69,"systems",Answers!$D$2:$D$69,"N",Answers!$G$2:$G$69,"Partial",Answers!$I$2:$I$69,1)</f>
        <v/>
      </c>
      <c r="H56">
        <f>COUNTIFS(Answers!$B$2:$B$69,"D5",Answers!$C$2:$C$69,"systems",Answers!$D$2:$D$69,"N",Answers!$G$2:$G$69,"No",Answers!$I$2:$I$69,1)</f>
        <v/>
      </c>
      <c r="I56">
        <f>F56+G56+H56</f>
        <v/>
      </c>
      <c r="J56">
        <f>F56+0.5*G56</f>
        <v/>
      </c>
      <c r="K56">
        <f>IF(E56=0,0,J56/E56)</f>
        <v/>
      </c>
      <c r="L56">
        <f>IF(N56="met",1,0)</f>
        <v/>
      </c>
      <c r="M56">
        <f>E56-I56</f>
        <v/>
      </c>
      <c r="N56">
        <f>IF(E56=0,"",IF(H56&gt;0,"not met",IF(M56&gt;0,"unresolved",IF(F56=E56,"met","in progress"))))</f>
        <v/>
      </c>
    </row>
    <row r="57">
      <c r="A57" t="inlineStr">
        <is>
          <t>D5-systems</t>
        </is>
      </c>
      <c r="B57" t="inlineStr">
        <is>
          <t>D5</t>
        </is>
      </c>
      <c r="C57" t="inlineStr">
        <is>
          <t>systems</t>
        </is>
      </c>
      <c r="D57" t="inlineStr">
        <is>
          <t>established</t>
        </is>
      </c>
      <c r="E57" t="n">
        <v>1</v>
      </c>
      <c r="F57">
        <f>COUNTIFS(Answers!$B$2:$B$69,"D5",Answers!$C$2:$C$69,"systems",Answers!$D$2:$D$69,"E",Answers!$G$2:$G$69,"Yes",Answers!$I$2:$I$69,1)</f>
        <v/>
      </c>
      <c r="G57">
        <f>COUNTIFS(Answers!$B$2:$B$69,"D5",Answers!$C$2:$C$69,"systems",Answers!$D$2:$D$69,"E",Answers!$G$2:$G$69,"Partial",Answers!$I$2:$I$69,1)</f>
        <v/>
      </c>
      <c r="H57">
        <f>COUNTIFS(Answers!$B$2:$B$69,"D5",Answers!$C$2:$C$69,"systems",Answers!$D$2:$D$69,"E",Answers!$G$2:$G$69,"No",Answers!$I$2:$I$69,1)</f>
        <v/>
      </c>
      <c r="I57">
        <f>F57+G57+H57</f>
        <v/>
      </c>
      <c r="J57">
        <f>F57+0.5*G57</f>
        <v/>
      </c>
      <c r="K57">
        <f>IF(E57=0,0,J57/E57)</f>
        <v/>
      </c>
      <c r="L57">
        <f>IF(N57="met",1,0)</f>
        <v/>
      </c>
      <c r="M57">
        <f>E57-I57</f>
        <v/>
      </c>
      <c r="N57">
        <f>IF(E57=0,"",IF(H57&gt;0,"not met",IF(M57&gt;0,"unresolved",IF(F57=E57,"met","in progress"))))</f>
        <v/>
      </c>
    </row>
    <row r="58">
      <c r="A58" t="inlineStr">
        <is>
          <t>D5-systems</t>
        </is>
      </c>
      <c r="B58" t="inlineStr">
        <is>
          <t>D5</t>
        </is>
      </c>
      <c r="C58" t="inlineStr">
        <is>
          <t>systems</t>
        </is>
      </c>
      <c r="D58" t="inlineStr">
        <is>
          <t>leading</t>
        </is>
      </c>
      <c r="E58" t="n">
        <v>1</v>
      </c>
      <c r="F58">
        <f>COUNTIFS(Answers!$B$2:$B$69,"D5",Answers!$C$2:$C$69,"systems",Answers!$D$2:$D$69,"L",Answers!$G$2:$G$69,"Yes",Answers!$I$2:$I$69,1)</f>
        <v/>
      </c>
      <c r="G58">
        <f>COUNTIFS(Answers!$B$2:$B$69,"D5",Answers!$C$2:$C$69,"systems",Answers!$D$2:$D$69,"L",Answers!$G$2:$G$69,"Partial",Answers!$I$2:$I$69,1)</f>
        <v/>
      </c>
      <c r="H58">
        <f>COUNTIFS(Answers!$B$2:$B$69,"D5",Answers!$C$2:$C$69,"systems",Answers!$D$2:$D$69,"L",Answers!$G$2:$G$69,"No",Answers!$I$2:$I$69,1)</f>
        <v/>
      </c>
      <c r="I58">
        <f>F58+G58+H58</f>
        <v/>
      </c>
      <c r="J58">
        <f>F58+0.5*G58</f>
        <v/>
      </c>
      <c r="K58">
        <f>IF(E58=0,0,J58/E58)</f>
        <v/>
      </c>
      <c r="L58">
        <f>IF(N58="met",1,0)</f>
        <v/>
      </c>
      <c r="M58">
        <f>E58-I58</f>
        <v/>
      </c>
      <c r="N58">
        <f>IF(E58=0,"",IF(H58&gt;0,"not met",IF(M58&gt;0,"unresolved",IF(F58=E58,"met","in progress"))))</f>
        <v/>
      </c>
    </row>
    <row r="59">
      <c r="A59" t="inlineStr">
        <is>
          <t>D5-process</t>
        </is>
      </c>
      <c r="B59" t="inlineStr">
        <is>
          <t>D5</t>
        </is>
      </c>
      <c r="C59" t="inlineStr">
        <is>
          <t>process</t>
        </is>
      </c>
      <c r="D59" t="inlineStr">
        <is>
          <t>nascent</t>
        </is>
      </c>
      <c r="E59" t="n">
        <v>1</v>
      </c>
      <c r="F59">
        <f>COUNTIFS(Answers!$B$2:$B$69,"D5",Answers!$C$2:$C$69,"process",Answers!$D$2:$D$69,"N",Answers!$G$2:$G$69,"Yes",Answers!$I$2:$I$69,1)</f>
        <v/>
      </c>
      <c r="G59">
        <f>COUNTIFS(Answers!$B$2:$B$69,"D5",Answers!$C$2:$C$69,"process",Answers!$D$2:$D$69,"N",Answers!$G$2:$G$69,"Partial",Answers!$I$2:$I$69,1)</f>
        <v/>
      </c>
      <c r="H59">
        <f>COUNTIFS(Answers!$B$2:$B$69,"D5",Answers!$C$2:$C$69,"process",Answers!$D$2:$D$69,"N",Answers!$G$2:$G$69,"No",Answers!$I$2:$I$69,1)</f>
        <v/>
      </c>
      <c r="I59">
        <f>F59+G59+H59</f>
        <v/>
      </c>
      <c r="J59">
        <f>F59+0.5*G59</f>
        <v/>
      </c>
      <c r="K59">
        <f>IF(E59=0,0,J59/E59)</f>
        <v/>
      </c>
      <c r="L59">
        <f>IF(N59="met",1,0)</f>
        <v/>
      </c>
      <c r="M59">
        <f>E59-I59</f>
        <v/>
      </c>
      <c r="N59">
        <f>IF(E59=0,"",IF(H59&gt;0,"not met",IF(M59&gt;0,"unresolved",IF(F59=E59,"met","in progress"))))</f>
        <v/>
      </c>
    </row>
    <row r="60">
      <c r="A60" t="inlineStr">
        <is>
          <t>D5-process</t>
        </is>
      </c>
      <c r="B60" t="inlineStr">
        <is>
          <t>D5</t>
        </is>
      </c>
      <c r="C60" t="inlineStr">
        <is>
          <t>process</t>
        </is>
      </c>
      <c r="D60" t="inlineStr">
        <is>
          <t>established</t>
        </is>
      </c>
      <c r="E60" t="n">
        <v>1</v>
      </c>
      <c r="F60">
        <f>COUNTIFS(Answers!$B$2:$B$69,"D5",Answers!$C$2:$C$69,"process",Answers!$D$2:$D$69,"E",Answers!$G$2:$G$69,"Yes",Answers!$I$2:$I$69,1)</f>
        <v/>
      </c>
      <c r="G60">
        <f>COUNTIFS(Answers!$B$2:$B$69,"D5",Answers!$C$2:$C$69,"process",Answers!$D$2:$D$69,"E",Answers!$G$2:$G$69,"Partial",Answers!$I$2:$I$69,1)</f>
        <v/>
      </c>
      <c r="H60">
        <f>COUNTIFS(Answers!$B$2:$B$69,"D5",Answers!$C$2:$C$69,"process",Answers!$D$2:$D$69,"E",Answers!$G$2:$G$69,"No",Answers!$I$2:$I$69,1)</f>
        <v/>
      </c>
      <c r="I60">
        <f>F60+G60+H60</f>
        <v/>
      </c>
      <c r="J60">
        <f>F60+0.5*G60</f>
        <v/>
      </c>
      <c r="K60">
        <f>IF(E60=0,0,J60/E60)</f>
        <v/>
      </c>
      <c r="L60">
        <f>IF(N60="met",1,0)</f>
        <v/>
      </c>
      <c r="M60">
        <f>E60-I60</f>
        <v/>
      </c>
      <c r="N60">
        <f>IF(E60=0,"",IF(H60&gt;0,"not met",IF(M60&gt;0,"unresolved",IF(F60=E60,"met","in progress"))))</f>
        <v/>
      </c>
    </row>
    <row r="61">
      <c r="A61" t="inlineStr">
        <is>
          <t>D5-process</t>
        </is>
      </c>
      <c r="B61" t="inlineStr">
        <is>
          <t>D5</t>
        </is>
      </c>
      <c r="C61" t="inlineStr">
        <is>
          <t>process</t>
        </is>
      </c>
      <c r="D61" t="inlineStr">
        <is>
          <t>leading</t>
        </is>
      </c>
      <c r="E61" t="n">
        <v>1</v>
      </c>
      <c r="F61">
        <f>COUNTIFS(Answers!$B$2:$B$69,"D5",Answers!$C$2:$C$69,"process",Answers!$D$2:$D$69,"L",Answers!$G$2:$G$69,"Yes",Answers!$I$2:$I$69,1)</f>
        <v/>
      </c>
      <c r="G61">
        <f>COUNTIFS(Answers!$B$2:$B$69,"D5",Answers!$C$2:$C$69,"process",Answers!$D$2:$D$69,"L",Answers!$G$2:$G$69,"Partial",Answers!$I$2:$I$69,1)</f>
        <v/>
      </c>
      <c r="H61">
        <f>COUNTIFS(Answers!$B$2:$B$69,"D5",Answers!$C$2:$C$69,"process",Answers!$D$2:$D$69,"L",Answers!$G$2:$G$69,"No",Answers!$I$2:$I$69,1)</f>
        <v/>
      </c>
      <c r="I61">
        <f>F61+G61+H61</f>
        <v/>
      </c>
      <c r="J61">
        <f>F61+0.5*G61</f>
        <v/>
      </c>
      <c r="K61">
        <f>IF(E61=0,0,J61/E61)</f>
        <v/>
      </c>
      <c r="L61">
        <f>IF(N61="met",1,0)</f>
        <v/>
      </c>
      <c r="M61">
        <f>E61-I61</f>
        <v/>
      </c>
      <c r="N61">
        <f>IF(E61=0,"",IF(H61&gt;0,"not met",IF(M61&gt;0,"unresolved",IF(F61=E61,"met","in progress"))))</f>
        <v/>
      </c>
    </row>
  </sheetData>
  <pageMargins left="0.75" right="0.75" top="1" bottom="1" header="0.5" footer="0.5"/>
  <pageSetup orientation="landscape" paperSize="9" fitToHeight="0" fitToWidth="1"/>
</worksheet>
</file>

<file path=xl/worksheets/sheet4.xml><?xml version="1.0" encoding="utf-8"?>
<worksheet xmlns="http://schemas.openxmlformats.org/spreadsheetml/2006/main">
  <sheetPr>
    <outlinePr summaryBelow="1" summaryRight="1"/>
    <pageSetUpPr fitToPage="1"/>
  </sheetPr>
  <dimension ref="A1:F21"/>
  <sheetViews>
    <sheetView showGridLines="0" workbookViewId="0">
      <pane ySplit="1" topLeftCell="A2" activePane="bottomLeft" state="frozen"/>
      <selection pane="bottomLeft" activeCell="A1" sqref="A1"/>
    </sheetView>
  </sheetViews>
  <sheetFormatPr baseColWidth="8" defaultRowHeight="15"/>
  <cols>
    <col width="16" customWidth="1" min="1" max="1"/>
    <col width="18" customWidth="1" min="2" max="2"/>
    <col width="20" customWidth="1" min="3" max="3"/>
    <col width="18" customWidth="1" min="4" max="4"/>
    <col width="28" customWidth="1" min="5" max="5"/>
    <col width="64" customWidth="1" min="6" max="6"/>
  </cols>
  <sheetData>
    <row r="1" ht="28" customHeight="1">
      <c r="A1" s="4" t="inlineStr">
        <is>
          <t>Cell</t>
        </is>
      </c>
      <c r="B1" s="4" t="inlineStr">
        <is>
          <t>Nascent rung</t>
        </is>
      </c>
      <c r="C1" s="4" t="inlineStr">
        <is>
          <t>Established rung</t>
        </is>
      </c>
      <c r="D1" s="4" t="inlineStr">
        <is>
          <t>Leading rung</t>
        </is>
      </c>
      <c r="E1" s="4" t="inlineStr">
        <is>
          <t>Cell level</t>
        </is>
      </c>
      <c r="F1" s="4" t="inlineStr">
        <is>
          <t>Binding evidence gap</t>
        </is>
      </c>
    </row>
    <row r="2" ht="30" customHeight="1">
      <c r="A2" s="8" t="inlineStr">
        <is>
          <t>D1-policy</t>
        </is>
      </c>
      <c r="B2" s="7">
        <f>'Cell scores'!N2</f>
        <v/>
      </c>
      <c r="C2" s="7">
        <f>'Cell scores'!N3</f>
        <v/>
      </c>
      <c r="D2" s="7">
        <f>'Cell scores'!N4</f>
        <v/>
      </c>
      <c r="E2" s="7">
        <f>IF(B2="unresolved","Unresolved/not demonstrated",IF(B2&lt;&gt;"met","Absent",IF(C2&lt;&gt;"met","Nascent",IF(D2&lt;&gt;"met","Established","Leading"))))</f>
        <v/>
      </c>
      <c r="F2" s="7" t="n"/>
    </row>
    <row r="3" ht="30" customHeight="1">
      <c r="A3" s="8" t="inlineStr">
        <is>
          <t>D1-people</t>
        </is>
      </c>
      <c r="B3" s="7">
        <f>'Cell scores'!N5</f>
        <v/>
      </c>
      <c r="C3" s="7">
        <f>'Cell scores'!N6</f>
        <v/>
      </c>
      <c r="D3" s="7">
        <f>'Cell scores'!N7</f>
        <v/>
      </c>
      <c r="E3" s="7">
        <f>IF(B3="unresolved","Unresolved/not demonstrated",IF(B3&lt;&gt;"met","Absent",IF(C3&lt;&gt;"met","Nascent",IF(D3&lt;&gt;"met","Established","Leading"))))</f>
        <v/>
      </c>
      <c r="F3" s="7" t="n"/>
    </row>
    <row r="4" ht="30" customHeight="1">
      <c r="A4" s="8" t="inlineStr">
        <is>
          <t>D1-systems</t>
        </is>
      </c>
      <c r="B4" s="7">
        <f>'Cell scores'!N8</f>
        <v/>
      </c>
      <c r="C4" s="7">
        <f>'Cell scores'!N9</f>
        <v/>
      </c>
      <c r="D4" s="7">
        <f>'Cell scores'!N10</f>
        <v/>
      </c>
      <c r="E4" s="7">
        <f>IF(B4="unresolved","Unresolved/not demonstrated",IF(B4&lt;&gt;"met","Absent",IF(C4&lt;&gt;"met","Nascent",IF(D4&lt;&gt;"met","Established","Leading"))))</f>
        <v/>
      </c>
      <c r="F4" s="7" t="n"/>
    </row>
    <row r="5" ht="30" customHeight="1">
      <c r="A5" s="8" t="inlineStr">
        <is>
          <t>D1-process</t>
        </is>
      </c>
      <c r="B5" s="7">
        <f>'Cell scores'!N11</f>
        <v/>
      </c>
      <c r="C5" s="7">
        <f>'Cell scores'!N12</f>
        <v/>
      </c>
      <c r="D5" s="7">
        <f>'Cell scores'!N13</f>
        <v/>
      </c>
      <c r="E5" s="7">
        <f>IF(B5="unresolved","Unresolved/not demonstrated",IF(B5&lt;&gt;"met","Absent",IF(C5&lt;&gt;"met","Nascent",IF(D5&lt;&gt;"met","Established","Leading"))))</f>
        <v/>
      </c>
      <c r="F5" s="7" t="n"/>
    </row>
    <row r="6" ht="30" customHeight="1">
      <c r="A6" s="8" t="inlineStr">
        <is>
          <t>D2-policy</t>
        </is>
      </c>
      <c r="B6" s="7">
        <f>'Cell scores'!N14</f>
        <v/>
      </c>
      <c r="C6" s="7">
        <f>'Cell scores'!N15</f>
        <v/>
      </c>
      <c r="D6" s="7">
        <f>'Cell scores'!N16</f>
        <v/>
      </c>
      <c r="E6" s="7">
        <f>IF(B6="unresolved","Unresolved/not demonstrated",IF(B6&lt;&gt;"met","Absent",IF(C6&lt;&gt;"met","Nascent",IF(D6&lt;&gt;"met","Established","Leading"))))</f>
        <v/>
      </c>
      <c r="F6" s="7" t="n"/>
    </row>
    <row r="7" ht="30" customHeight="1">
      <c r="A7" s="8" t="inlineStr">
        <is>
          <t>D2-people</t>
        </is>
      </c>
      <c r="B7" s="7">
        <f>'Cell scores'!N17</f>
        <v/>
      </c>
      <c r="C7" s="7">
        <f>'Cell scores'!N18</f>
        <v/>
      </c>
      <c r="D7" s="7">
        <f>'Cell scores'!N19</f>
        <v/>
      </c>
      <c r="E7" s="7">
        <f>IF(B7="unresolved","Unresolved/not demonstrated",IF(B7&lt;&gt;"met","Absent",IF(C7&lt;&gt;"met","Nascent",IF(D7&lt;&gt;"met","Established","Leading"))))</f>
        <v/>
      </c>
      <c r="F7" s="7" t="n"/>
    </row>
    <row r="8" ht="30" customHeight="1">
      <c r="A8" s="8" t="inlineStr">
        <is>
          <t>D2-systems</t>
        </is>
      </c>
      <c r="B8" s="7">
        <f>'Cell scores'!N20</f>
        <v/>
      </c>
      <c r="C8" s="7">
        <f>'Cell scores'!N21</f>
        <v/>
      </c>
      <c r="D8" s="7">
        <f>'Cell scores'!N22</f>
        <v/>
      </c>
      <c r="E8" s="7">
        <f>IF(B8="unresolved","Unresolved/not demonstrated",IF(B8&lt;&gt;"met","Absent",IF(C8&lt;&gt;"met","Nascent",IF(D8&lt;&gt;"met","Established","Leading"))))</f>
        <v/>
      </c>
      <c r="F8" s="7" t="n"/>
    </row>
    <row r="9" ht="30" customHeight="1">
      <c r="A9" s="8" t="inlineStr">
        <is>
          <t>D2-process</t>
        </is>
      </c>
      <c r="B9" s="7">
        <f>'Cell scores'!N23</f>
        <v/>
      </c>
      <c r="C9" s="7">
        <f>'Cell scores'!N24</f>
        <v/>
      </c>
      <c r="D9" s="7">
        <f>'Cell scores'!N25</f>
        <v/>
      </c>
      <c r="E9" s="7">
        <f>IF(B9="unresolved","Unresolved/not demonstrated",IF(B9&lt;&gt;"met","Absent",IF(C9&lt;&gt;"met","Nascent",IF(D9&lt;&gt;"met","Established","Leading"))))</f>
        <v/>
      </c>
      <c r="F9" s="7" t="n"/>
    </row>
    <row r="10" ht="30" customHeight="1">
      <c r="A10" s="8" t="inlineStr">
        <is>
          <t>D3-policy</t>
        </is>
      </c>
      <c r="B10" s="7">
        <f>'Cell scores'!N26</f>
        <v/>
      </c>
      <c r="C10" s="7">
        <f>'Cell scores'!N27</f>
        <v/>
      </c>
      <c r="D10" s="7">
        <f>'Cell scores'!N28</f>
        <v/>
      </c>
      <c r="E10" s="7">
        <f>IF(B10="unresolved","Unresolved/not demonstrated",IF(B10&lt;&gt;"met","Absent",IF(C10&lt;&gt;"met","Nascent",IF(D10&lt;&gt;"met","Established","Leading"))))</f>
        <v/>
      </c>
      <c r="F10" s="7" t="n"/>
    </row>
    <row r="11" ht="30" customHeight="1">
      <c r="A11" s="8" t="inlineStr">
        <is>
          <t>D3-people</t>
        </is>
      </c>
      <c r="B11" s="7">
        <f>'Cell scores'!N29</f>
        <v/>
      </c>
      <c r="C11" s="7">
        <f>'Cell scores'!N30</f>
        <v/>
      </c>
      <c r="D11" s="7">
        <f>'Cell scores'!N31</f>
        <v/>
      </c>
      <c r="E11" s="7">
        <f>IF(B11="unresolved","Unresolved/not demonstrated",IF(B11&lt;&gt;"met","Absent",IF(C11&lt;&gt;"met","Nascent",IF(D11&lt;&gt;"met","Established","Leading"))))</f>
        <v/>
      </c>
      <c r="F11" s="7" t="n"/>
    </row>
    <row r="12" ht="30" customHeight="1">
      <c r="A12" s="8" t="inlineStr">
        <is>
          <t>D3-systems</t>
        </is>
      </c>
      <c r="B12" s="7">
        <f>'Cell scores'!N32</f>
        <v/>
      </c>
      <c r="C12" s="7">
        <f>'Cell scores'!N33</f>
        <v/>
      </c>
      <c r="D12" s="7">
        <f>'Cell scores'!N34</f>
        <v/>
      </c>
      <c r="E12" s="7">
        <f>IF(B12="unresolved","Unresolved/not demonstrated",IF(B12&lt;&gt;"met","Absent",IF(C12&lt;&gt;"met","Nascent",IF(D12&lt;&gt;"met","Established","Leading"))))</f>
        <v/>
      </c>
      <c r="F12" s="7" t="n"/>
    </row>
    <row r="13" ht="30" customHeight="1">
      <c r="A13" s="8" t="inlineStr">
        <is>
          <t>D3-process</t>
        </is>
      </c>
      <c r="B13" s="7">
        <f>'Cell scores'!N35</f>
        <v/>
      </c>
      <c r="C13" s="7">
        <f>'Cell scores'!N36</f>
        <v/>
      </c>
      <c r="D13" s="7">
        <f>'Cell scores'!N37</f>
        <v/>
      </c>
      <c r="E13" s="7">
        <f>IF(B13="unresolved","Unresolved/not demonstrated",IF(B13&lt;&gt;"met","Absent",IF(C13&lt;&gt;"met","Nascent",IF(D13&lt;&gt;"met","Established","Leading"))))</f>
        <v/>
      </c>
      <c r="F13" s="7" t="n"/>
    </row>
    <row r="14" ht="30" customHeight="1">
      <c r="A14" s="8" t="inlineStr">
        <is>
          <t>D4-policy</t>
        </is>
      </c>
      <c r="B14" s="7">
        <f>'Cell scores'!N38</f>
        <v/>
      </c>
      <c r="C14" s="7">
        <f>'Cell scores'!N39</f>
        <v/>
      </c>
      <c r="D14" s="7">
        <f>'Cell scores'!N40</f>
        <v/>
      </c>
      <c r="E14" s="7">
        <f>IF(B14="unresolved","Unresolved/not demonstrated",IF(B14&lt;&gt;"met","Absent",IF(C14&lt;&gt;"met","Nascent",IF(D14&lt;&gt;"met","Established","Leading"))))</f>
        <v/>
      </c>
      <c r="F14" s="7" t="n"/>
    </row>
    <row r="15" ht="30" customHeight="1">
      <c r="A15" s="8" t="inlineStr">
        <is>
          <t>D4-people</t>
        </is>
      </c>
      <c r="B15" s="7">
        <f>'Cell scores'!N41</f>
        <v/>
      </c>
      <c r="C15" s="7">
        <f>'Cell scores'!N42</f>
        <v/>
      </c>
      <c r="D15" s="7">
        <f>'Cell scores'!N43</f>
        <v/>
      </c>
      <c r="E15" s="7">
        <f>IF(B15="unresolved","Unresolved/not demonstrated",IF(B15&lt;&gt;"met","Absent",IF(C15&lt;&gt;"met","Nascent",IF(D15&lt;&gt;"met","Established","Leading"))))</f>
        <v/>
      </c>
      <c r="F15" s="7" t="n"/>
    </row>
    <row r="16" ht="30" customHeight="1">
      <c r="A16" s="8" t="inlineStr">
        <is>
          <t>D4-systems</t>
        </is>
      </c>
      <c r="B16" s="7">
        <f>'Cell scores'!N44</f>
        <v/>
      </c>
      <c r="C16" s="7">
        <f>'Cell scores'!N45</f>
        <v/>
      </c>
      <c r="D16" s="7">
        <f>'Cell scores'!N46</f>
        <v/>
      </c>
      <c r="E16" s="7">
        <f>IF(B16="unresolved","Unresolved/not demonstrated",IF(B16&lt;&gt;"met","Absent",IF(C16&lt;&gt;"met","Nascent",IF(D16&lt;&gt;"met","Established","Leading"))))</f>
        <v/>
      </c>
      <c r="F16" s="7" t="n"/>
    </row>
    <row r="17" ht="30" customHeight="1">
      <c r="A17" s="8" t="inlineStr">
        <is>
          <t>D4-process</t>
        </is>
      </c>
      <c r="B17" s="7">
        <f>'Cell scores'!N47</f>
        <v/>
      </c>
      <c r="C17" s="7">
        <f>'Cell scores'!N48</f>
        <v/>
      </c>
      <c r="D17" s="7">
        <f>'Cell scores'!N49</f>
        <v/>
      </c>
      <c r="E17" s="7">
        <f>IF(B17="unresolved","Unresolved/not demonstrated",IF(B17&lt;&gt;"met","Absent",IF(C17&lt;&gt;"met","Nascent",IF(D17&lt;&gt;"met","Established","Leading"))))</f>
        <v/>
      </c>
      <c r="F17" s="7" t="n"/>
    </row>
    <row r="18" ht="30" customHeight="1">
      <c r="A18" s="8" t="inlineStr">
        <is>
          <t>D5-policy</t>
        </is>
      </c>
      <c r="B18" s="7">
        <f>'Cell scores'!N50</f>
        <v/>
      </c>
      <c r="C18" s="7">
        <f>'Cell scores'!N51</f>
        <v/>
      </c>
      <c r="D18" s="7">
        <f>'Cell scores'!N52</f>
        <v/>
      </c>
      <c r="E18" s="7">
        <f>IF(B18="unresolved","Unresolved/not demonstrated",IF(B18&lt;&gt;"met","Absent",IF(C18&lt;&gt;"met","Nascent",IF(D18&lt;&gt;"met","Established","Leading"))))</f>
        <v/>
      </c>
      <c r="F18" s="7" t="n"/>
    </row>
    <row r="19" ht="30" customHeight="1">
      <c r="A19" s="8" t="inlineStr">
        <is>
          <t>D5-people</t>
        </is>
      </c>
      <c r="B19" s="7">
        <f>'Cell scores'!N53</f>
        <v/>
      </c>
      <c r="C19" s="7">
        <f>'Cell scores'!N54</f>
        <v/>
      </c>
      <c r="D19" s="7">
        <f>'Cell scores'!N55</f>
        <v/>
      </c>
      <c r="E19" s="7">
        <f>IF(B19="unresolved","Unresolved/not demonstrated",IF(B19&lt;&gt;"met","Absent",IF(C19&lt;&gt;"met","Nascent",IF(D19&lt;&gt;"met","Established","Leading"))))</f>
        <v/>
      </c>
      <c r="F19" s="7" t="n"/>
    </row>
    <row r="20" ht="30" customHeight="1">
      <c r="A20" s="8" t="inlineStr">
        <is>
          <t>D5-systems</t>
        </is>
      </c>
      <c r="B20" s="7">
        <f>'Cell scores'!N56</f>
        <v/>
      </c>
      <c r="C20" s="7">
        <f>'Cell scores'!N57</f>
        <v/>
      </c>
      <c r="D20" s="7">
        <f>'Cell scores'!N58</f>
        <v/>
      </c>
      <c r="E20" s="7">
        <f>IF(B20="unresolved","Unresolved/not demonstrated",IF(B20&lt;&gt;"met","Absent",IF(C20&lt;&gt;"met","Nascent",IF(D20&lt;&gt;"met","Established","Leading"))))</f>
        <v/>
      </c>
      <c r="F20" s="7" t="n"/>
    </row>
    <row r="21" ht="30" customHeight="1">
      <c r="A21" s="8" t="inlineStr">
        <is>
          <t>D5-process</t>
        </is>
      </c>
      <c r="B21" s="7">
        <f>'Cell scores'!N59</f>
        <v/>
      </c>
      <c r="C21" s="7">
        <f>'Cell scores'!N60</f>
        <v/>
      </c>
      <c r="D21" s="7">
        <f>'Cell scores'!N61</f>
        <v/>
      </c>
      <c r="E21" s="7">
        <f>IF(B21="unresolved","Unresolved/not demonstrated",IF(B21&lt;&gt;"met","Absent",IF(C21&lt;&gt;"met","Nascent",IF(D21&lt;&gt;"met","Established","Leading"))))</f>
        <v/>
      </c>
      <c r="F21" s="7" t="n"/>
    </row>
  </sheetData>
  <pageMargins left="0.75" right="0.75" top="1" bottom="1" header="0.5" footer="0.5"/>
  <pageSetup orientation="landscape" paperSize="9" fitToHeight="1" fitToWidth="1"/>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fitToPage="1"/>
  </sheetPr>
  <dimension ref="A1:O20"/>
  <sheetViews>
    <sheetView showGridLines="0" workbookViewId="0">
      <selection activeCell="A1" sqref="A1"/>
    </sheetView>
  </sheetViews>
  <sheetFormatPr baseColWidth="8" defaultRowHeight="15"/>
  <cols>
    <col width="38" customWidth="1" min="1" max="1"/>
    <col width="17" customWidth="1" min="2" max="2"/>
    <col width="17" customWidth="1" min="3" max="3"/>
    <col width="17" customWidth="1" min="4" max="4"/>
    <col width="17" customWidth="1" min="5" max="5"/>
    <col width="24" customWidth="1" min="6" max="6"/>
    <col width="42" customWidth="1" min="7" max="7"/>
    <col width="48" customWidth="1" min="8" max="8"/>
    <col hidden="1" width="13" customWidth="1" min="9" max="9"/>
    <col hidden="1" width="13" customWidth="1" min="10" max="10"/>
    <col hidden="1" width="13" customWidth="1" min="11" max="11"/>
    <col hidden="1" width="13" customWidth="1" min="12" max="12"/>
    <col hidden="1" width="13" customWidth="1" min="13" max="13"/>
    <col hidden="1" width="13" customWidth="1" min="14" max="14"/>
    <col hidden="1" width="13" customWidth="1" min="15" max="15"/>
  </cols>
  <sheetData>
    <row r="1">
      <c r="A1" s="9" t="inlineStr">
        <is>
          <t>Institutional AI-Readiness Maturity Self-Assessment</t>
        </is>
      </c>
    </row>
    <row r="2">
      <c r="A2" s="10" t="inlineStr">
        <is>
          <t>Dimension profile — the pattern is the finding, not a total.</t>
        </is>
      </c>
    </row>
    <row r="4" ht="28" customHeight="1">
      <c r="A4" s="4" t="inlineStr">
        <is>
          <t>Dimension</t>
        </is>
      </c>
      <c r="B4" s="4" t="inlineStr">
        <is>
          <t>policy</t>
        </is>
      </c>
      <c r="C4" s="4" t="inlineStr">
        <is>
          <t>people</t>
        </is>
      </c>
      <c r="D4" s="4" t="inlineStr">
        <is>
          <t>systems</t>
        </is>
      </c>
      <c r="E4" s="4" t="inlineStr">
        <is>
          <t>process</t>
        </is>
      </c>
      <c r="F4" s="4" t="inlineStr">
        <is>
          <t>Dimension status</t>
        </is>
      </c>
      <c r="G4" s="4" t="inlineStr">
        <is>
          <t>Binding axis</t>
        </is>
      </c>
      <c r="H4" s="4" t="inlineStr">
        <is>
          <t>Unresolved next rung(s)</t>
        </is>
      </c>
      <c r="I4" s="11" t="inlineStr">
        <is>
          <t>policy numeric</t>
        </is>
      </c>
      <c r="J4" s="11" t="inlineStr">
        <is>
          <t>people numeric</t>
        </is>
      </c>
      <c r="K4" s="11" t="inlineStr">
        <is>
          <t>systems numeric</t>
        </is>
      </c>
      <c r="L4" s="11" t="inlineStr">
        <is>
          <t>process numeric</t>
        </is>
      </c>
      <c r="M4" s="11" t="inlineStr">
        <is>
          <t>Dimension level</t>
        </is>
      </c>
      <c r="N4" s="11" t="inlineStr">
        <is>
          <t>Comparison helper</t>
        </is>
      </c>
      <c r="O4" s="11" t="inlineStr">
        <is>
          <t>Unresolved helper</t>
        </is>
      </c>
    </row>
    <row r="5" ht="42" customHeight="1">
      <c r="A5" s="12" t="inlineStr">
        <is>
          <t>D1 — Human-in-the-loop discipline</t>
        </is>
      </c>
      <c r="B5" s="13">
        <f>IFERROR(CHOOSE(I5+1,"absent","nascent","established","leading"),"Unresolved/not demonstrated")</f>
        <v/>
      </c>
      <c r="C5" s="13">
        <f>IFERROR(CHOOSE(J5+1,"absent","nascent","established","leading"),"Unresolved/not demonstrated")</f>
        <v/>
      </c>
      <c r="D5" s="13">
        <f>IFERROR(CHOOSE(K5+1,"absent","nascent","established","leading"),"Unresolved/not demonstrated")</f>
        <v/>
      </c>
      <c r="E5" s="13">
        <f>IFERROR(CHOOSE(L5+1,"absent","nascent","established","leading"),"Unresolved/not demonstrated")</f>
        <v/>
      </c>
      <c r="F5" s="14">
        <f>IFERROR(CHOOSE(M5+1,"absent","nascent","established","leading"),"Unresolved/not demonstrated")</f>
        <v/>
      </c>
      <c r="G5" s="12">
        <f>IF(ISNA(M5),"Not determined",IF(AND(M5=0,OR('Cell scores'!N2="unresolved",'Cell scores'!N5="unresolved",'Cell scores'!N8="unresolved",'Cell scores'!N11="unresolved")),REPLACE(IF((IF(OR('Cell scores'!N2="not met",'Cell scores'!N2="in progress"),"policy",""))&lt;&gt;"",", "&amp;(IF(OR('Cell scores'!N2="not met",'Cell scores'!N2="in progress"),"policy","")),"")&amp;IF((IF(OR('Cell scores'!N5="not met",'Cell scores'!N5="in progress"),"people",""))&lt;&gt;"",", "&amp;(IF(OR('Cell scores'!N5="not met",'Cell scores'!N5="in progress"),"people","")),"")&amp;IF((IF(OR('Cell scores'!N8="not met",'Cell scores'!N8="in progress"),"systems",""))&lt;&gt;"",", "&amp;(IF(OR('Cell scores'!N8="not met",'Cell scores'!N8="in progress"),"systems","")),"")&amp;IF((IF(OR('Cell scores'!N11="not met",'Cell scores'!N11="in progress"),"process",""))&lt;&gt;"",", "&amp;(IF(OR('Cell scores'!N11="not met",'Cell scores'!N11="in progress"),"process","")),""),1,2,"")&amp;" (documented); "&amp;REPLACE(IF((IF('Cell scores'!N2="unresolved","policy",""))&lt;&gt;"",", "&amp;(IF('Cell scores'!N2="unresolved","policy","")),"")&amp;IF((IF('Cell scores'!N5="unresolved","people",""))&lt;&gt;"",", "&amp;(IF('Cell scores'!N5="unresolved","people","")),"")&amp;IF((IF('Cell scores'!N8="unresolved","systems",""))&lt;&gt;"",", "&amp;(IF('Cell scores'!N8="unresolved","systems","")),"")&amp;IF((IF('Cell scores'!N11="unresolved","process",""))&lt;&gt;"",", "&amp;(IF('Cell scores'!N11="unresolved","process","")),""),1,2,"")&amp;" unresolved and may also bind",REPLACE(IF((IFERROR(IF(I5=M5,"policy",""),""))&lt;&gt;"",", "&amp;(IFERROR(IF(I5=M5,"policy",""),"")),"")&amp;IF((IFERROR(IF(J5=M5,"people",""),""))&lt;&gt;"",", "&amp;(IFERROR(IF(J5=M5,"people",""),"")),"")&amp;IF((IFERROR(IF(K5=M5,"systems",""),""))&lt;&gt;"",", "&amp;(IFERROR(IF(K5=M5,"systems",""),"")),"")&amp;IF((IFERROR(IF(L5=M5,"process",""),""))&lt;&gt;"",", "&amp;(IFERROR(IF(L5=M5,"process",""),"")),""),1,2,"")))</f>
        <v/>
      </c>
      <c r="H5" s="12">
        <f>IF(O5="","None",O5)</f>
        <v/>
      </c>
      <c r="I5">
        <f>IF('Cell scores'!N2="unresolved",NA(),IF('Cell scores'!N2&lt;&gt;"met",0,IF('Cell scores'!N3&lt;&gt;"met",1,IF('Cell scores'!N4&lt;&gt;"met",2,3))))</f>
        <v/>
      </c>
      <c r="J5">
        <f>IF('Cell scores'!N5="unresolved",NA(),IF('Cell scores'!N5&lt;&gt;"met",0,IF('Cell scores'!N6&lt;&gt;"met",1,IF('Cell scores'!N7&lt;&gt;"met",2,3))))</f>
        <v/>
      </c>
      <c r="K5">
        <f>IF('Cell scores'!N8="unresolved",NA(),IF('Cell scores'!N8&lt;&gt;"met",0,IF('Cell scores'!N9&lt;&gt;"met",1,IF('Cell scores'!N10&lt;&gt;"met",2,3))))</f>
        <v/>
      </c>
      <c r="L5">
        <f>IF('Cell scores'!N11="unresolved",NA(),IF('Cell scores'!N11&lt;&gt;"met",0,IF('Cell scores'!N12&lt;&gt;"met",1,IF('Cell scores'!N13&lt;&gt;"met",2,3))))</f>
        <v/>
      </c>
      <c r="M5">
        <f>IF(OR('Cell scores'!N2="not met",'Cell scores'!N2="in progress",'Cell scores'!N5="not met",'Cell scores'!N5="in progress",'Cell scores'!N8="not met",'Cell scores'!N8="in progress",'Cell scores'!N11="not met",'Cell scores'!N11="in progress"),0,IF(OR('Cell scores'!N2="unresolved",'Cell scores'!N5="unresolved",'Cell scores'!N8="unresolved",'Cell scores'!N11="unresolved"),NA(),MIN(I5:L5)))</f>
        <v/>
      </c>
      <c r="N5">
        <f>IFERROR(M5,4)</f>
        <v/>
      </c>
      <c r="O5">
        <f>REPLACE(IF((IF('Cell scores'!N2="unresolved","policy: nascent unresolved",IF(AND('Cell scores'!N2="met",'Cell scores'!N3="unresolved"),"policy: established unresolved",IF(AND('Cell scores'!N2="met",'Cell scores'!N3="met",'Cell scores'!N4="unresolved"),"policy: leading unresolved",""))))&lt;&gt;"",", "&amp;(IF('Cell scores'!N2="unresolved","policy: nascent unresolved",IF(AND('Cell scores'!N2="met",'Cell scores'!N3="unresolved"),"policy: established unresolved",IF(AND('Cell scores'!N2="met",'Cell scores'!N3="met",'Cell scores'!N4="unresolved"),"policy: leading unresolved","")))),"")&amp;IF((IF('Cell scores'!N5="unresolved","people: nascent unresolved",IF(AND('Cell scores'!N5="met",'Cell scores'!N6="unresolved"),"people: established unresolved",IF(AND('Cell scores'!N5="met",'Cell scores'!N6="met",'Cell scores'!N7="unresolved"),"people: leading unresolved",""))))&lt;&gt;"",", "&amp;(IF('Cell scores'!N5="unresolved","people: nascent unresolved",IF(AND('Cell scores'!N5="met",'Cell scores'!N6="unresolved"),"people: established unresolved",IF(AND('Cell scores'!N5="met",'Cell scores'!N6="met",'Cell scores'!N7="unresolved"),"people: leading unresolved","")))),"")&amp;IF((IF('Cell scores'!N8="unresolved","systems: nascent unresolved",IF(AND('Cell scores'!N8="met",'Cell scores'!N9="unresolved"),"systems: established unresolved",IF(AND('Cell scores'!N8="met",'Cell scores'!N9="met",'Cell scores'!N10="unresolved"),"systems: leading unresolved",""))))&lt;&gt;"",", "&amp;(IF('Cell scores'!N8="unresolved","systems: nascent unresolved",IF(AND('Cell scores'!N8="met",'Cell scores'!N9="unresolved"),"systems: established unresolved",IF(AND('Cell scores'!N8="met",'Cell scores'!N9="met",'Cell scores'!N10="unresolved"),"systems: leading unresolved","")))),"")&amp;IF((IF('Cell scores'!N11="unresolved","process: nascent unresolved",IF(AND('Cell scores'!N11="met",'Cell scores'!N12="unresolved"),"process: established unresolved",IF(AND('Cell scores'!N11="met",'Cell scores'!N12="met",'Cell scores'!N13="unresolved"),"process: leading unresolved",""))))&lt;&gt;"",", "&amp;(IF('Cell scores'!N11="unresolved","process: nascent unresolved",IF(AND('Cell scores'!N11="met",'Cell scores'!N12="unresolved"),"process: established unresolved",IF(AND('Cell scores'!N11="met",'Cell scores'!N12="met",'Cell scores'!N13="unresolved"),"process: leading unresolved","")))),""),1,2,"")</f>
        <v/>
      </c>
    </row>
    <row r="6" ht="42" customHeight="1">
      <c r="A6" s="12" t="inlineStr">
        <is>
          <t>D2 — Responsible use in practice</t>
        </is>
      </c>
      <c r="B6" s="13">
        <f>IFERROR(CHOOSE(I6+1,"absent","nascent","established","leading"),"Unresolved/not demonstrated")</f>
        <v/>
      </c>
      <c r="C6" s="13">
        <f>IFERROR(CHOOSE(J6+1,"absent","nascent","established","leading"),"Unresolved/not demonstrated")</f>
        <v/>
      </c>
      <c r="D6" s="13">
        <f>IFERROR(CHOOSE(K6+1,"absent","nascent","established","leading"),"Unresolved/not demonstrated")</f>
        <v/>
      </c>
      <c r="E6" s="13">
        <f>IFERROR(CHOOSE(L6+1,"absent","nascent","established","leading"),"Unresolved/not demonstrated")</f>
        <v/>
      </c>
      <c r="F6" s="14">
        <f>IFERROR(CHOOSE(M6+1,"absent","nascent","established","leading"),"Unresolved/not demonstrated")</f>
        <v/>
      </c>
      <c r="G6" s="12">
        <f>IF(ISNA(M6),"Not determined",IF(AND(M6=0,OR('Cell scores'!N14="unresolved",'Cell scores'!N17="unresolved",'Cell scores'!N20="unresolved",'Cell scores'!N23="unresolved")),REPLACE(IF((IF(OR('Cell scores'!N14="not met",'Cell scores'!N14="in progress"),"policy",""))&lt;&gt;"",", "&amp;(IF(OR('Cell scores'!N14="not met",'Cell scores'!N14="in progress"),"policy","")),"")&amp;IF((IF(OR('Cell scores'!N17="not met",'Cell scores'!N17="in progress"),"people",""))&lt;&gt;"",", "&amp;(IF(OR('Cell scores'!N17="not met",'Cell scores'!N17="in progress"),"people","")),"")&amp;IF((IF(OR('Cell scores'!N20="not met",'Cell scores'!N20="in progress"),"systems",""))&lt;&gt;"",", "&amp;(IF(OR('Cell scores'!N20="not met",'Cell scores'!N20="in progress"),"systems","")),"")&amp;IF((IF(OR('Cell scores'!N23="not met",'Cell scores'!N23="in progress"),"process",""))&lt;&gt;"",", "&amp;(IF(OR('Cell scores'!N23="not met",'Cell scores'!N23="in progress"),"process","")),""),1,2,"")&amp;" (documented); "&amp;REPLACE(IF((IF('Cell scores'!N14="unresolved","policy",""))&lt;&gt;"",", "&amp;(IF('Cell scores'!N14="unresolved","policy","")),"")&amp;IF((IF('Cell scores'!N17="unresolved","people",""))&lt;&gt;"",", "&amp;(IF('Cell scores'!N17="unresolved","people","")),"")&amp;IF((IF('Cell scores'!N20="unresolved","systems",""))&lt;&gt;"",", "&amp;(IF('Cell scores'!N20="unresolved","systems","")),"")&amp;IF((IF('Cell scores'!N23="unresolved","process",""))&lt;&gt;"",", "&amp;(IF('Cell scores'!N23="unresolved","process","")),""),1,2,"")&amp;" unresolved and may also bind",REPLACE(IF((IFERROR(IF(I6=M6,"policy",""),""))&lt;&gt;"",", "&amp;(IFERROR(IF(I6=M6,"policy",""),"")),"")&amp;IF((IFERROR(IF(J6=M6,"people",""),""))&lt;&gt;"",", "&amp;(IFERROR(IF(J6=M6,"people",""),"")),"")&amp;IF((IFERROR(IF(K6=M6,"systems",""),""))&lt;&gt;"",", "&amp;(IFERROR(IF(K6=M6,"systems",""),"")),"")&amp;IF((IFERROR(IF(L6=M6,"process",""),""))&lt;&gt;"",", "&amp;(IFERROR(IF(L6=M6,"process",""),"")),""),1,2,"")))</f>
        <v/>
      </c>
      <c r="H6" s="12">
        <f>IF(O6="","None",O6)</f>
        <v/>
      </c>
      <c r="I6">
        <f>IF('Cell scores'!N14="unresolved",NA(),IF('Cell scores'!N14&lt;&gt;"met",0,IF('Cell scores'!N15&lt;&gt;"met",1,IF('Cell scores'!N16&lt;&gt;"met",2,3))))</f>
        <v/>
      </c>
      <c r="J6">
        <f>IF('Cell scores'!N17="unresolved",NA(),IF('Cell scores'!N17&lt;&gt;"met",0,IF('Cell scores'!N18&lt;&gt;"met",1,IF('Cell scores'!N19&lt;&gt;"met",2,3))))</f>
        <v/>
      </c>
      <c r="K6">
        <f>IF('Cell scores'!N20="unresolved",NA(),IF('Cell scores'!N20&lt;&gt;"met",0,IF('Cell scores'!N21&lt;&gt;"met",1,IF('Cell scores'!N22&lt;&gt;"met",2,3))))</f>
        <v/>
      </c>
      <c r="L6">
        <f>IF('Cell scores'!N23="unresolved",NA(),IF('Cell scores'!N23&lt;&gt;"met",0,IF('Cell scores'!N24&lt;&gt;"met",1,IF('Cell scores'!N25&lt;&gt;"met",2,3))))</f>
        <v/>
      </c>
      <c r="M6">
        <f>IF(OR('Cell scores'!N14="not met",'Cell scores'!N14="in progress",'Cell scores'!N17="not met",'Cell scores'!N17="in progress",'Cell scores'!N20="not met",'Cell scores'!N20="in progress",'Cell scores'!N23="not met",'Cell scores'!N23="in progress"),0,IF(OR('Cell scores'!N14="unresolved",'Cell scores'!N17="unresolved",'Cell scores'!N20="unresolved",'Cell scores'!N23="unresolved"),NA(),MIN(I6:L6)))</f>
        <v/>
      </c>
      <c r="N6">
        <f>IFERROR(M6,4)</f>
        <v/>
      </c>
      <c r="O6">
        <f>REPLACE(IF((IF('Cell scores'!N14="unresolved","policy: nascent unresolved",IF(AND('Cell scores'!N14="met",'Cell scores'!N15="unresolved"),"policy: established unresolved",IF(AND('Cell scores'!N14="met",'Cell scores'!N15="met",'Cell scores'!N16="unresolved"),"policy: leading unresolved",""))))&lt;&gt;"",", "&amp;(IF('Cell scores'!N14="unresolved","policy: nascent unresolved",IF(AND('Cell scores'!N14="met",'Cell scores'!N15="unresolved"),"policy: established unresolved",IF(AND('Cell scores'!N14="met",'Cell scores'!N15="met",'Cell scores'!N16="unresolved"),"policy: leading unresolved","")))),"")&amp;IF((IF('Cell scores'!N17="unresolved","people: nascent unresolved",IF(AND('Cell scores'!N17="met",'Cell scores'!N18="unresolved"),"people: established unresolved",IF(AND('Cell scores'!N17="met",'Cell scores'!N18="met",'Cell scores'!N19="unresolved"),"people: leading unresolved",""))))&lt;&gt;"",", "&amp;(IF('Cell scores'!N17="unresolved","people: nascent unresolved",IF(AND('Cell scores'!N17="met",'Cell scores'!N18="unresolved"),"people: established unresolved",IF(AND('Cell scores'!N17="met",'Cell scores'!N18="met",'Cell scores'!N19="unresolved"),"people: leading unresolved","")))),"")&amp;IF((IF('Cell scores'!N20="unresolved","systems: nascent unresolved",IF(AND('Cell scores'!N20="met",'Cell scores'!N21="unresolved"),"systems: established unresolved",IF(AND('Cell scores'!N20="met",'Cell scores'!N21="met",'Cell scores'!N22="unresolved"),"systems: leading unresolved",""))))&lt;&gt;"",", "&amp;(IF('Cell scores'!N20="unresolved","systems: nascent unresolved",IF(AND('Cell scores'!N20="met",'Cell scores'!N21="unresolved"),"systems: established unresolved",IF(AND('Cell scores'!N20="met",'Cell scores'!N21="met",'Cell scores'!N22="unresolved"),"systems: leading unresolved","")))),"")&amp;IF((IF('Cell scores'!N23="unresolved","process: nascent unresolved",IF(AND('Cell scores'!N23="met",'Cell scores'!N24="unresolved"),"process: established unresolved",IF(AND('Cell scores'!N23="met",'Cell scores'!N24="met",'Cell scores'!N25="unresolved"),"process: leading unresolved",""))))&lt;&gt;"",", "&amp;(IF('Cell scores'!N23="unresolved","process: nascent unresolved",IF(AND('Cell scores'!N23="met",'Cell scores'!N24="unresolved"),"process: established unresolved",IF(AND('Cell scores'!N23="met",'Cell scores'!N24="met",'Cell scores'!N25="unresolved"),"process: leading unresolved","")))),""),1,2,"")</f>
        <v/>
      </c>
    </row>
    <row r="7" ht="42" customHeight="1">
      <c r="A7" s="12" t="inlineStr">
        <is>
          <t>D3 — Tooling that promotes responsible use</t>
        </is>
      </c>
      <c r="B7" s="13">
        <f>IFERROR(CHOOSE(I7+1,"absent","nascent","established","leading"),"Unresolved/not demonstrated")</f>
        <v/>
      </c>
      <c r="C7" s="13">
        <f>IFERROR(CHOOSE(J7+1,"absent","nascent","established","leading"),"Unresolved/not demonstrated")</f>
        <v/>
      </c>
      <c r="D7" s="13">
        <f>IFERROR(CHOOSE(K7+1,"absent","nascent","established","leading"),"Unresolved/not demonstrated")</f>
        <v/>
      </c>
      <c r="E7" s="13">
        <f>IFERROR(CHOOSE(L7+1,"absent","nascent","established","leading"),"Unresolved/not demonstrated")</f>
        <v/>
      </c>
      <c r="F7" s="14">
        <f>IFERROR(CHOOSE(M7+1,"absent","nascent","established","leading"),"Unresolved/not demonstrated")</f>
        <v/>
      </c>
      <c r="G7" s="12">
        <f>IF(ISNA(M7),"Not determined",IF(AND(M7=0,OR('Cell scores'!N26="unresolved",'Cell scores'!N29="unresolved",'Cell scores'!N32="unresolved",'Cell scores'!N35="unresolved")),REPLACE(IF((IF(OR('Cell scores'!N26="not met",'Cell scores'!N26="in progress"),"policy",""))&lt;&gt;"",", "&amp;(IF(OR('Cell scores'!N26="not met",'Cell scores'!N26="in progress"),"policy","")),"")&amp;IF((IF(OR('Cell scores'!N29="not met",'Cell scores'!N29="in progress"),"people",""))&lt;&gt;"",", "&amp;(IF(OR('Cell scores'!N29="not met",'Cell scores'!N29="in progress"),"people","")),"")&amp;IF((IF(OR('Cell scores'!N32="not met",'Cell scores'!N32="in progress"),"systems",""))&lt;&gt;"",", "&amp;(IF(OR('Cell scores'!N32="not met",'Cell scores'!N32="in progress"),"systems","")),"")&amp;IF((IF(OR('Cell scores'!N35="not met",'Cell scores'!N35="in progress"),"process",""))&lt;&gt;"",", "&amp;(IF(OR('Cell scores'!N35="not met",'Cell scores'!N35="in progress"),"process","")),""),1,2,"")&amp;" (documented); "&amp;REPLACE(IF((IF('Cell scores'!N26="unresolved","policy",""))&lt;&gt;"",", "&amp;(IF('Cell scores'!N26="unresolved","policy","")),"")&amp;IF((IF('Cell scores'!N29="unresolved","people",""))&lt;&gt;"",", "&amp;(IF('Cell scores'!N29="unresolved","people","")),"")&amp;IF((IF('Cell scores'!N32="unresolved","systems",""))&lt;&gt;"",", "&amp;(IF('Cell scores'!N32="unresolved","systems","")),"")&amp;IF((IF('Cell scores'!N35="unresolved","process",""))&lt;&gt;"",", "&amp;(IF('Cell scores'!N35="unresolved","process","")),""),1,2,"")&amp;" unresolved and may also bind",REPLACE(IF((IFERROR(IF(I7=M7,"policy",""),""))&lt;&gt;"",", "&amp;(IFERROR(IF(I7=M7,"policy",""),"")),"")&amp;IF((IFERROR(IF(J7=M7,"people",""),""))&lt;&gt;"",", "&amp;(IFERROR(IF(J7=M7,"people",""),"")),"")&amp;IF((IFERROR(IF(K7=M7,"systems",""),""))&lt;&gt;"",", "&amp;(IFERROR(IF(K7=M7,"systems",""),"")),"")&amp;IF((IFERROR(IF(L7=M7,"process",""),""))&lt;&gt;"",", "&amp;(IFERROR(IF(L7=M7,"process",""),"")),""),1,2,"")))</f>
        <v/>
      </c>
      <c r="H7" s="12">
        <f>IF(O7="","None",O7)</f>
        <v/>
      </c>
      <c r="I7">
        <f>IF('Cell scores'!N26="unresolved",NA(),IF('Cell scores'!N26&lt;&gt;"met",0,IF('Cell scores'!N27&lt;&gt;"met",1,IF('Cell scores'!N28&lt;&gt;"met",2,3))))</f>
        <v/>
      </c>
      <c r="J7">
        <f>IF('Cell scores'!N29="unresolved",NA(),IF('Cell scores'!N29&lt;&gt;"met",0,IF('Cell scores'!N30&lt;&gt;"met",1,IF('Cell scores'!N31&lt;&gt;"met",2,3))))</f>
        <v/>
      </c>
      <c r="K7">
        <f>IF('Cell scores'!N32="unresolved",NA(),IF('Cell scores'!N32&lt;&gt;"met",0,IF('Cell scores'!N33&lt;&gt;"met",1,IF('Cell scores'!N34&lt;&gt;"met",2,3))))</f>
        <v/>
      </c>
      <c r="L7">
        <f>IF('Cell scores'!N35="unresolved",NA(),IF('Cell scores'!N35&lt;&gt;"met",0,IF('Cell scores'!N36&lt;&gt;"met",1,IF('Cell scores'!N37&lt;&gt;"met",2,3))))</f>
        <v/>
      </c>
      <c r="M7">
        <f>IF(OR('Cell scores'!N26="not met",'Cell scores'!N26="in progress",'Cell scores'!N29="not met",'Cell scores'!N29="in progress",'Cell scores'!N32="not met",'Cell scores'!N32="in progress",'Cell scores'!N35="not met",'Cell scores'!N35="in progress"),0,IF(OR('Cell scores'!N26="unresolved",'Cell scores'!N29="unresolved",'Cell scores'!N32="unresolved",'Cell scores'!N35="unresolved"),NA(),MIN(I7:L7)))</f>
        <v/>
      </c>
      <c r="N7">
        <f>IFERROR(M7,4)</f>
        <v/>
      </c>
      <c r="O7">
        <f>REPLACE(IF((IF('Cell scores'!N26="unresolved","policy: nascent unresolved",IF(AND('Cell scores'!N26="met",'Cell scores'!N27="unresolved"),"policy: established unresolved",IF(AND('Cell scores'!N26="met",'Cell scores'!N27="met",'Cell scores'!N28="unresolved"),"policy: leading unresolved",""))))&lt;&gt;"",", "&amp;(IF('Cell scores'!N26="unresolved","policy: nascent unresolved",IF(AND('Cell scores'!N26="met",'Cell scores'!N27="unresolved"),"policy: established unresolved",IF(AND('Cell scores'!N26="met",'Cell scores'!N27="met",'Cell scores'!N28="unresolved"),"policy: leading unresolved","")))),"")&amp;IF((IF('Cell scores'!N29="unresolved","people: nascent unresolved",IF(AND('Cell scores'!N29="met",'Cell scores'!N30="unresolved"),"people: established unresolved",IF(AND('Cell scores'!N29="met",'Cell scores'!N30="met",'Cell scores'!N31="unresolved"),"people: leading unresolved",""))))&lt;&gt;"",", "&amp;(IF('Cell scores'!N29="unresolved","people: nascent unresolved",IF(AND('Cell scores'!N29="met",'Cell scores'!N30="unresolved"),"people: established unresolved",IF(AND('Cell scores'!N29="met",'Cell scores'!N30="met",'Cell scores'!N31="unresolved"),"people: leading unresolved","")))),"")&amp;IF((IF('Cell scores'!N32="unresolved","systems: nascent unresolved",IF(AND('Cell scores'!N32="met",'Cell scores'!N33="unresolved"),"systems: established unresolved",IF(AND('Cell scores'!N32="met",'Cell scores'!N33="met",'Cell scores'!N34="unresolved"),"systems: leading unresolved",""))))&lt;&gt;"",", "&amp;(IF('Cell scores'!N32="unresolved","systems: nascent unresolved",IF(AND('Cell scores'!N32="met",'Cell scores'!N33="unresolved"),"systems: established unresolved",IF(AND('Cell scores'!N32="met",'Cell scores'!N33="met",'Cell scores'!N34="unresolved"),"systems: leading unresolved","")))),"")&amp;IF((IF('Cell scores'!N35="unresolved","process: nascent unresolved",IF(AND('Cell scores'!N35="met",'Cell scores'!N36="unresolved"),"process: established unresolved",IF(AND('Cell scores'!N35="met",'Cell scores'!N36="met",'Cell scores'!N37="unresolved"),"process: leading unresolved",""))))&lt;&gt;"",", "&amp;(IF('Cell scores'!N35="unresolved","process: nascent unresolved",IF(AND('Cell scores'!N35="met",'Cell scores'!N36="unresolved"),"process: established unresolved",IF(AND('Cell scores'!N35="met",'Cell scores'!N36="met",'Cell scores'!N37="unresolved"),"process: leading unresolved","")))),""),1,2,"")</f>
        <v/>
      </c>
    </row>
    <row r="8" ht="42" customHeight="1">
      <c r="A8" s="12" t="inlineStr">
        <is>
          <t>D4 — AI-literate humans</t>
        </is>
      </c>
      <c r="B8" s="13">
        <f>IFERROR(CHOOSE(I8+1,"absent","nascent","established","leading"),"Unresolved/not demonstrated")</f>
        <v/>
      </c>
      <c r="C8" s="13">
        <f>IFERROR(CHOOSE(J8+1,"absent","nascent","established","leading"),"Unresolved/not demonstrated")</f>
        <v/>
      </c>
      <c r="D8" s="13">
        <f>IFERROR(CHOOSE(K8+1,"absent","nascent","established","leading"),"Unresolved/not demonstrated")</f>
        <v/>
      </c>
      <c r="E8" s="13">
        <f>IFERROR(CHOOSE(L8+1,"absent","nascent","established","leading"),"Unresolved/not demonstrated")</f>
        <v/>
      </c>
      <c r="F8" s="14">
        <f>IFERROR(CHOOSE(M8+1,"absent","nascent","established","leading"),"Unresolved/not demonstrated")</f>
        <v/>
      </c>
      <c r="G8" s="12">
        <f>IF(ISNA(M8),"Not determined",IF(AND(M8=0,OR('Cell scores'!N38="unresolved",'Cell scores'!N41="unresolved",'Cell scores'!N44="unresolved",'Cell scores'!N47="unresolved")),REPLACE(IF((IF(OR('Cell scores'!N38="not met",'Cell scores'!N38="in progress"),"policy",""))&lt;&gt;"",", "&amp;(IF(OR('Cell scores'!N38="not met",'Cell scores'!N38="in progress"),"policy","")),"")&amp;IF((IF(OR('Cell scores'!N41="not met",'Cell scores'!N41="in progress"),"people",""))&lt;&gt;"",", "&amp;(IF(OR('Cell scores'!N41="not met",'Cell scores'!N41="in progress"),"people","")),"")&amp;IF((IF(OR('Cell scores'!N44="not met",'Cell scores'!N44="in progress"),"systems",""))&lt;&gt;"",", "&amp;(IF(OR('Cell scores'!N44="not met",'Cell scores'!N44="in progress"),"systems","")),"")&amp;IF((IF(OR('Cell scores'!N47="not met",'Cell scores'!N47="in progress"),"process",""))&lt;&gt;"",", "&amp;(IF(OR('Cell scores'!N47="not met",'Cell scores'!N47="in progress"),"process","")),""),1,2,"")&amp;" (documented); "&amp;REPLACE(IF((IF('Cell scores'!N38="unresolved","policy",""))&lt;&gt;"",", "&amp;(IF('Cell scores'!N38="unresolved","policy","")),"")&amp;IF((IF('Cell scores'!N41="unresolved","people",""))&lt;&gt;"",", "&amp;(IF('Cell scores'!N41="unresolved","people","")),"")&amp;IF((IF('Cell scores'!N44="unresolved","systems",""))&lt;&gt;"",", "&amp;(IF('Cell scores'!N44="unresolved","systems","")),"")&amp;IF((IF('Cell scores'!N47="unresolved","process",""))&lt;&gt;"",", "&amp;(IF('Cell scores'!N47="unresolved","process","")),""),1,2,"")&amp;" unresolved and may also bind",REPLACE(IF((IFERROR(IF(I8=M8,"policy",""),""))&lt;&gt;"",", "&amp;(IFERROR(IF(I8=M8,"policy",""),"")),"")&amp;IF((IFERROR(IF(J8=M8,"people",""),""))&lt;&gt;"",", "&amp;(IFERROR(IF(J8=M8,"people",""),"")),"")&amp;IF((IFERROR(IF(K8=M8,"systems",""),""))&lt;&gt;"",", "&amp;(IFERROR(IF(K8=M8,"systems",""),"")),"")&amp;IF((IFERROR(IF(L8=M8,"process",""),""))&lt;&gt;"",", "&amp;(IFERROR(IF(L8=M8,"process",""),"")),""),1,2,"")))</f>
        <v/>
      </c>
      <c r="H8" s="12">
        <f>IF(O8="","None",O8)</f>
        <v/>
      </c>
      <c r="I8">
        <f>IF('Cell scores'!N38="unresolved",NA(),IF('Cell scores'!N38&lt;&gt;"met",0,IF('Cell scores'!N39&lt;&gt;"met",1,IF('Cell scores'!N40&lt;&gt;"met",2,3))))</f>
        <v/>
      </c>
      <c r="J8">
        <f>IF('Cell scores'!N41="unresolved",NA(),IF('Cell scores'!N41&lt;&gt;"met",0,IF('Cell scores'!N42&lt;&gt;"met",1,IF('Cell scores'!N43&lt;&gt;"met",2,3))))</f>
        <v/>
      </c>
      <c r="K8">
        <f>IF('Cell scores'!N44="unresolved",NA(),IF('Cell scores'!N44&lt;&gt;"met",0,IF('Cell scores'!N45&lt;&gt;"met",1,IF('Cell scores'!N46&lt;&gt;"met",2,3))))</f>
        <v/>
      </c>
      <c r="L8">
        <f>IF('Cell scores'!N47="unresolved",NA(),IF('Cell scores'!N47&lt;&gt;"met",0,IF('Cell scores'!N48&lt;&gt;"met",1,IF('Cell scores'!N49&lt;&gt;"met",2,3))))</f>
        <v/>
      </c>
      <c r="M8">
        <f>IF(OR('Cell scores'!N38="not met",'Cell scores'!N38="in progress",'Cell scores'!N41="not met",'Cell scores'!N41="in progress",'Cell scores'!N44="not met",'Cell scores'!N44="in progress",'Cell scores'!N47="not met",'Cell scores'!N47="in progress"),0,IF(OR('Cell scores'!N38="unresolved",'Cell scores'!N41="unresolved",'Cell scores'!N44="unresolved",'Cell scores'!N47="unresolved"),NA(),MIN(I8:L8)))</f>
        <v/>
      </c>
      <c r="N8">
        <f>IFERROR(M8,4)</f>
        <v/>
      </c>
      <c r="O8">
        <f>REPLACE(IF((IF('Cell scores'!N38="unresolved","policy: nascent unresolved",IF(AND('Cell scores'!N38="met",'Cell scores'!N39="unresolved"),"policy: established unresolved",IF(AND('Cell scores'!N38="met",'Cell scores'!N39="met",'Cell scores'!N40="unresolved"),"policy: leading unresolved",""))))&lt;&gt;"",", "&amp;(IF('Cell scores'!N38="unresolved","policy: nascent unresolved",IF(AND('Cell scores'!N38="met",'Cell scores'!N39="unresolved"),"policy: established unresolved",IF(AND('Cell scores'!N38="met",'Cell scores'!N39="met",'Cell scores'!N40="unresolved"),"policy: leading unresolved","")))),"")&amp;IF((IF('Cell scores'!N41="unresolved","people: nascent unresolved",IF(AND('Cell scores'!N41="met",'Cell scores'!N42="unresolved"),"people: established unresolved",IF(AND('Cell scores'!N41="met",'Cell scores'!N42="met",'Cell scores'!N43="unresolved"),"people: leading unresolved",""))))&lt;&gt;"",", "&amp;(IF('Cell scores'!N41="unresolved","people: nascent unresolved",IF(AND('Cell scores'!N41="met",'Cell scores'!N42="unresolved"),"people: established unresolved",IF(AND('Cell scores'!N41="met",'Cell scores'!N42="met",'Cell scores'!N43="unresolved"),"people: leading unresolved","")))),"")&amp;IF((IF('Cell scores'!N44="unresolved","systems: nascent unresolved",IF(AND('Cell scores'!N44="met",'Cell scores'!N45="unresolved"),"systems: established unresolved",IF(AND('Cell scores'!N44="met",'Cell scores'!N45="met",'Cell scores'!N46="unresolved"),"systems: leading unresolved",""))))&lt;&gt;"",", "&amp;(IF('Cell scores'!N44="unresolved","systems: nascent unresolved",IF(AND('Cell scores'!N44="met",'Cell scores'!N45="unresolved"),"systems: established unresolved",IF(AND('Cell scores'!N44="met",'Cell scores'!N45="met",'Cell scores'!N46="unresolved"),"systems: leading unresolved","")))),"")&amp;IF((IF('Cell scores'!N47="unresolved","process: nascent unresolved",IF(AND('Cell scores'!N47="met",'Cell scores'!N48="unresolved"),"process: established unresolved",IF(AND('Cell scores'!N47="met",'Cell scores'!N48="met",'Cell scores'!N49="unresolved"),"process: leading unresolved",""))))&lt;&gt;"",", "&amp;(IF('Cell scores'!N47="unresolved","process: nascent unresolved",IF(AND('Cell scores'!N47="met",'Cell scores'!N48="unresolved"),"process: established unresolved",IF(AND('Cell scores'!N47="met",'Cell scores'!N48="met",'Cell scores'!N49="unresolved"),"process: leading unresolved","")))),""),1,2,"")</f>
        <v/>
      </c>
    </row>
    <row r="9" ht="42" customHeight="1">
      <c r="A9" s="12" t="inlineStr">
        <is>
          <t>D5 — Institutional benchmarking grid</t>
        </is>
      </c>
      <c r="B9" s="13">
        <f>IFERROR(CHOOSE(I9+1,"absent","nascent","established","leading"),"Unresolved/not demonstrated")</f>
        <v/>
      </c>
      <c r="C9" s="13">
        <f>IFERROR(CHOOSE(J9+1,"absent","nascent","established","leading"),"Unresolved/not demonstrated")</f>
        <v/>
      </c>
      <c r="D9" s="13">
        <f>IFERROR(CHOOSE(K9+1,"absent","nascent","established","leading"),"Unresolved/not demonstrated")</f>
        <v/>
      </c>
      <c r="E9" s="13">
        <f>IFERROR(CHOOSE(L9+1,"absent","nascent","established","leading"),"Unresolved/not demonstrated")</f>
        <v/>
      </c>
      <c r="F9" s="14">
        <f>IFERROR(CHOOSE(M9+1,"absent","nascent","established","leading"),"Unresolved/not demonstrated")</f>
        <v/>
      </c>
      <c r="G9" s="12">
        <f>IF(ISNA(M9),"Not determined",IF(AND(M9=0,OR('Cell scores'!N50="unresolved",'Cell scores'!N53="unresolved",'Cell scores'!N56="unresolved",'Cell scores'!N59="unresolved")),REPLACE(IF((IF(OR('Cell scores'!N50="not met",'Cell scores'!N50="in progress"),"policy",""))&lt;&gt;"",", "&amp;(IF(OR('Cell scores'!N50="not met",'Cell scores'!N50="in progress"),"policy","")),"")&amp;IF((IF(OR('Cell scores'!N53="not met",'Cell scores'!N53="in progress"),"people",""))&lt;&gt;"",", "&amp;(IF(OR('Cell scores'!N53="not met",'Cell scores'!N53="in progress"),"people","")),"")&amp;IF((IF(OR('Cell scores'!N56="not met",'Cell scores'!N56="in progress"),"systems",""))&lt;&gt;"",", "&amp;(IF(OR('Cell scores'!N56="not met",'Cell scores'!N56="in progress"),"systems","")),"")&amp;IF((IF(OR('Cell scores'!N59="not met",'Cell scores'!N59="in progress"),"process",""))&lt;&gt;"",", "&amp;(IF(OR('Cell scores'!N59="not met",'Cell scores'!N59="in progress"),"process","")),""),1,2,"")&amp;" (documented); "&amp;REPLACE(IF((IF('Cell scores'!N50="unresolved","policy",""))&lt;&gt;"",", "&amp;(IF('Cell scores'!N50="unresolved","policy","")),"")&amp;IF((IF('Cell scores'!N53="unresolved","people",""))&lt;&gt;"",", "&amp;(IF('Cell scores'!N53="unresolved","people","")),"")&amp;IF((IF('Cell scores'!N56="unresolved","systems",""))&lt;&gt;"",", "&amp;(IF('Cell scores'!N56="unresolved","systems","")),"")&amp;IF((IF('Cell scores'!N59="unresolved","process",""))&lt;&gt;"",", "&amp;(IF('Cell scores'!N59="unresolved","process","")),""),1,2,"")&amp;" unresolved and may also bind",REPLACE(IF((IFERROR(IF(I9=M9,"policy",""),""))&lt;&gt;"",", "&amp;(IFERROR(IF(I9=M9,"policy",""),"")),"")&amp;IF((IFERROR(IF(J9=M9,"people",""),""))&lt;&gt;"",", "&amp;(IFERROR(IF(J9=M9,"people",""),"")),"")&amp;IF((IFERROR(IF(K9=M9,"systems",""),""))&lt;&gt;"",", "&amp;(IFERROR(IF(K9=M9,"systems",""),"")),"")&amp;IF((IFERROR(IF(L9=M9,"process",""),""))&lt;&gt;"",", "&amp;(IFERROR(IF(L9=M9,"process",""),"")),""),1,2,"")))</f>
        <v/>
      </c>
      <c r="H9" s="12">
        <f>IF(O9="","None",O9)</f>
        <v/>
      </c>
      <c r="I9">
        <f>IF('Cell scores'!N50="unresolved",NA(),IF('Cell scores'!N50&lt;&gt;"met",0,IF('Cell scores'!N51&lt;&gt;"met",1,IF('Cell scores'!N52&lt;&gt;"met",2,3))))</f>
        <v/>
      </c>
      <c r="J9">
        <f>IF('Cell scores'!N53="unresolved",NA(),IF('Cell scores'!N53&lt;&gt;"met",0,IF('Cell scores'!N54&lt;&gt;"met",1,IF('Cell scores'!N55&lt;&gt;"met",2,3))))</f>
        <v/>
      </c>
      <c r="K9">
        <f>IF('Cell scores'!N56="unresolved",NA(),IF('Cell scores'!N56&lt;&gt;"met",0,IF('Cell scores'!N57&lt;&gt;"met",1,IF('Cell scores'!N58&lt;&gt;"met",2,3))))</f>
        <v/>
      </c>
      <c r="L9">
        <f>IF('Cell scores'!N59="unresolved",NA(),IF('Cell scores'!N59&lt;&gt;"met",0,IF('Cell scores'!N60&lt;&gt;"met",1,IF('Cell scores'!N61&lt;&gt;"met",2,3))))</f>
        <v/>
      </c>
      <c r="M9">
        <f>IF(OR('Cell scores'!N50="not met",'Cell scores'!N50="in progress",'Cell scores'!N53="not met",'Cell scores'!N53="in progress",'Cell scores'!N56="not met",'Cell scores'!N56="in progress",'Cell scores'!N59="not met",'Cell scores'!N59="in progress"),0,IF(OR('Cell scores'!N50="unresolved",'Cell scores'!N53="unresolved",'Cell scores'!N56="unresolved",'Cell scores'!N59="unresolved"),NA(),MIN(I9:L9)))</f>
        <v/>
      </c>
      <c r="N9">
        <f>IFERROR(M9,4)</f>
        <v/>
      </c>
      <c r="O9">
        <f>REPLACE(IF((IF('Cell scores'!N50="unresolved","policy: nascent unresolved",IF(AND('Cell scores'!N50="met",'Cell scores'!N51="unresolved"),"policy: established unresolved",IF(AND('Cell scores'!N50="met",'Cell scores'!N51="met",'Cell scores'!N52="unresolved"),"policy: leading unresolved",""))))&lt;&gt;"",", "&amp;(IF('Cell scores'!N50="unresolved","policy: nascent unresolved",IF(AND('Cell scores'!N50="met",'Cell scores'!N51="unresolved"),"policy: established unresolved",IF(AND('Cell scores'!N50="met",'Cell scores'!N51="met",'Cell scores'!N52="unresolved"),"policy: leading unresolved","")))),"")&amp;IF((IF('Cell scores'!N53="unresolved","people: nascent unresolved",IF(AND('Cell scores'!N53="met",'Cell scores'!N54="unresolved"),"people: established unresolved",IF(AND('Cell scores'!N53="met",'Cell scores'!N54="met",'Cell scores'!N55="unresolved"),"people: leading unresolved",""))))&lt;&gt;"",", "&amp;(IF('Cell scores'!N53="unresolved","people: nascent unresolved",IF(AND('Cell scores'!N53="met",'Cell scores'!N54="unresolved"),"people: established unresolved",IF(AND('Cell scores'!N53="met",'Cell scores'!N54="met",'Cell scores'!N55="unresolved"),"people: leading unresolved","")))),"")&amp;IF((IF('Cell scores'!N56="unresolved","systems: nascent unresolved",IF(AND('Cell scores'!N56="met",'Cell scores'!N57="unresolved"),"systems: established unresolved",IF(AND('Cell scores'!N56="met",'Cell scores'!N57="met",'Cell scores'!N58="unresolved"),"systems: leading unresolved",""))))&lt;&gt;"",", "&amp;(IF('Cell scores'!N56="unresolved","systems: nascent unresolved",IF(AND('Cell scores'!N56="met",'Cell scores'!N57="unresolved"),"systems: established unresolved",IF(AND('Cell scores'!N56="met",'Cell scores'!N57="met",'Cell scores'!N58="unresolved"),"systems: leading unresolved","")))),"")&amp;IF((IF('Cell scores'!N59="unresolved","process: nascent unresolved",IF(AND('Cell scores'!N59="met",'Cell scores'!N60="unresolved"),"process: established unresolved",IF(AND('Cell scores'!N59="met",'Cell scores'!N60="met",'Cell scores'!N61="unresolved"),"process: leading unresolved",""))))&lt;&gt;"",", "&amp;(IF('Cell scores'!N59="unresolved","process: nascent unresolved",IF(AND('Cell scores'!N59="met",'Cell scores'!N60="unresolved"),"process: established unresolved",IF(AND('Cell scores'!N59="met",'Cell scores'!N60="met",'Cell scores'!N61="unresolved"),"process: leading unresolved","")))),""),1,2,"")</f>
        <v/>
      </c>
    </row>
    <row r="10">
      <c r="A10" s="15" t="inlineStr">
        <is>
          <t>Formal assessment result — complete the bracketed governance fields</t>
        </is>
      </c>
    </row>
    <row r="11" ht="30" customHeight="1">
      <c r="A11" s="16" t="inlineStr">
        <is>
          <t>Assessment date / unit of assessment</t>
        </is>
      </c>
      <c r="B11" s="17" t="inlineStr">
        <is>
          <t>[DATE] · [INSTITUTION NAME] (central) or [SCHOOL OR COLLEGE]</t>
        </is>
      </c>
    </row>
    <row r="12" ht="30" customHeight="1">
      <c r="A12" s="16" t="inlineStr">
        <is>
          <t>Dimension levels</t>
        </is>
      </c>
      <c r="B12" s="12">
        <f>"D1 "&amp;F5&amp;" · D2 "&amp;F6&amp;" · D3 "&amp;F7&amp;" · D4 "&amp;F8&amp;" · D5 "&amp;F9</f>
        <v/>
      </c>
    </row>
    <row r="13" ht="30" customHeight="1">
      <c r="A13" s="16" t="inlineStr">
        <is>
          <t>Binding axis by dimension</t>
        </is>
      </c>
      <c r="B13" s="12">
        <f>"D1 "&amp;G5&amp;" · D2 "&amp;G6&amp;" · D3 "&amp;G7&amp;" · D4 "&amp;G8&amp;" · D5 "&amp;G9</f>
        <v/>
      </c>
    </row>
    <row r="14" ht="30" customHeight="1">
      <c r="A14" s="16" t="inlineStr">
        <is>
          <t>Binding dimension</t>
        </is>
      </c>
      <c r="B14" s="12">
        <f>IF(COUNTIF(F5:F9,"Unresolved/not demonstrated")&gt;0,"Not fully determined",INDEX(A5:A9,MATCH(MIN(N5:N9),N5:N9,0)))</f>
        <v/>
      </c>
    </row>
    <row r="15" ht="30" customHeight="1">
      <c r="A15" s="16" t="inlineStr">
        <is>
          <t>Dimension 5 assurance status</t>
        </is>
      </c>
      <c r="B15" s="18">
        <f>IF(OR(F9="established",F9="leading"),"Assured","Unassured")</f>
        <v/>
      </c>
    </row>
    <row r="16" ht="30" customHeight="1">
      <c r="A16" s="16" t="inlineStr">
        <is>
          <t>Coverage / verdict</t>
        </is>
      </c>
      <c r="B16" s="12">
        <f>(COUNTIFS(Answers!$G$2:$G$69,"Yes",Answers!$I$2:$I$69,1)+COUNTIFS(Answers!$G$2:$G$69,"Partial",Answers!$I$2:$I$69,1)+COUNTIFS(Answers!$G$2:$G$69,"No",Answers!$I$2:$I$69,1))&amp;" / "&amp;68&amp;" ("&amp;TEXT((COUNTIFS(Answers!$G$2:$G$69,"Yes",Answers!$I$2:$I$69,1)+COUNTIFS(Answers!$G$2:$G$69,"Partial",Answers!$I$2:$I$69,1)+COUNTIFS(Answers!$G$2:$G$69,"No",Answers!$I$2:$I$69,1))/68,"0.0%")&amp;") · "&amp;IF((COUNTIFS(Answers!$G$2:$G$69,"Yes",Answers!$I$2:$I$69,1)+COUNTIFS(Answers!$G$2:$G$69,"Partial",Answers!$I$2:$I$69,1)+COUNTIFS(Answers!$G$2:$G$69,"No",Answers!$I$2:$I$69,1))/68&gt;=0.8,"Final","Provisional")</f>
        <v/>
      </c>
    </row>
    <row r="17" ht="30" customHeight="1">
      <c r="A17" s="16" t="inlineStr">
        <is>
          <t>Received by / next assessment due</t>
        </is>
      </c>
      <c r="B17" s="17" t="inlineStr">
        <is>
          <t>[COMMITTEE] on [DATE] · Next assessment due [DATE]</t>
        </is>
      </c>
    </row>
    <row r="19">
      <c r="A19" s="19" t="inlineStr">
        <is>
          <t>There is deliberately no single institutional score. See the Read me sheet.</t>
        </is>
      </c>
    </row>
    <row r="20">
      <c r="A20" s="19" t="inlineStr">
        <is>
          <t>Chart note: No bar marked unresolved means maturity could not be determined; it does not mean absent.</t>
        </is>
      </c>
    </row>
  </sheetData>
  <mergeCells count="8">
    <mergeCell ref="B14:H14"/>
    <mergeCell ref="B17:H17"/>
    <mergeCell ref="B13:H13"/>
    <mergeCell ref="B12:H12"/>
    <mergeCell ref="A10:H10"/>
    <mergeCell ref="B16:H16"/>
    <mergeCell ref="B15:H15"/>
    <mergeCell ref="B11:H11"/>
  </mergeCells>
  <pageMargins left="0.75" right="0.75" top="1" bottom="1" header="0.5" footer="0.5"/>
  <pageSetup orientation="landscape" paperSize="9" fitToHeight="1" fitToWidth="1"/>
  <drawing xmlns:r="http://schemas.openxmlformats.org/officeDocument/2006/relationships" r:id="rId1"/>
</worksheet>
</file>

<file path=xl/worksheets/sheet6.xml><?xml version="1.0" encoding="utf-8"?>
<worksheet xmlns="http://schemas.openxmlformats.org/spreadsheetml/2006/main">
  <sheetPr>
    <outlinePr summaryBelow="1" summaryRight="1"/>
    <pageSetUpPr fitToPage="1"/>
  </sheetPr>
  <dimension ref="A1:B19"/>
  <sheetViews>
    <sheetView showGridLines="0" workbookViewId="0">
      <selection activeCell="A1" sqref="A1"/>
    </sheetView>
  </sheetViews>
  <sheetFormatPr baseColWidth="8" defaultRowHeight="15"/>
  <cols>
    <col width="100" customWidth="1" min="1" max="1"/>
    <col width="16" customWidth="1" min="2" max="2"/>
  </cols>
  <sheetData>
    <row r="1">
      <c r="A1" s="15" t="inlineStr">
        <is>
          <t>Policy-scope placement (Class A–D) reference</t>
        </is>
      </c>
    </row>
    <row r="2">
      <c r="A2" s="20" t="inlineStr"/>
    </row>
    <row r="3">
      <c r="A3" s="20" t="inlineStr">
        <is>
          <t>This is a SEPARATE classification of the scope of your AI policy. It is NOT derived from</t>
        </is>
      </c>
    </row>
    <row r="4">
      <c r="A4" s="20" t="inlineStr">
        <is>
          <t>your maturity profile, and a high maturity score does not place you in a higher class.</t>
        </is>
      </c>
    </row>
    <row r="5">
      <c r="A5" s="20" t="inlineStr">
        <is>
          <t>Use A1 §6 to answer its eleven questions from the policy text. This sheet summarizes the</t>
        </is>
      </c>
    </row>
    <row r="6">
      <c r="A6" s="20" t="inlineStr">
        <is>
          <t>stopping logic and published comparison only; it does not calculate a class.</t>
        </is>
      </c>
    </row>
    <row r="7">
      <c r="A7" s="20" t="inlineStr"/>
    </row>
    <row r="8">
      <c r="A8" s="20" t="inlineStr">
        <is>
          <t>Gate 1 — If P1.1 or P1.2 is No, record Class A and stop.</t>
        </is>
      </c>
    </row>
    <row r="9">
      <c r="A9" s="20" t="inlineStr">
        <is>
          <t>Gate 2 — If any of P2.1–P2.4 is No or Partial, record Class B and stop.</t>
        </is>
      </c>
    </row>
    <row r="10">
      <c r="A10" s="20" t="inlineStr">
        <is>
          <t>Gate 3 — If any of P3.1–P3.4 is No or Partial, record Class C; if all are Yes, record Class D.</t>
        </is>
      </c>
    </row>
    <row r="11">
      <c r="A11" s="20" t="inlineStr"/>
    </row>
    <row r="12">
      <c r="A12" s="15" t="inlineStr">
        <is>
          <t>Published distribution across the 38 top-tier doctoral universities surveyed in the report:</t>
        </is>
      </c>
    </row>
    <row r="13" ht="28" customHeight="1">
      <c r="A13" s="4" t="inlineStr">
        <is>
          <t>Class</t>
        </is>
      </c>
      <c r="B13" s="4" t="inlineStr">
        <is>
          <t>Universities (of 38)</t>
        </is>
      </c>
    </row>
    <row r="14">
      <c r="A14" t="inlineStr">
        <is>
          <t>Class A — generic student-conduct policy with an AI clause appended</t>
        </is>
      </c>
      <c r="B14" s="21" t="n">
        <v>4</v>
      </c>
    </row>
    <row r="15">
      <c r="A15" t="inlineStr">
        <is>
          <t>Class B — AI-specific policy whose scope ends at plagiarism and the no-AI-author rule</t>
        </is>
      </c>
      <c r="B15" s="21" t="n">
        <v>11</v>
      </c>
    </row>
    <row r="16">
      <c r="A16" t="inlineStr">
        <is>
          <t>Class C — AI-specific policy extending into research integrity and reproducibility</t>
        </is>
      </c>
      <c r="B16" s="21" t="n">
        <v>17</v>
      </c>
    </row>
    <row r="17">
      <c r="A17" t="inlineStr">
        <is>
          <t>Class D — AI-specific policy extending into AI literacy, competency, and examiner discipline</t>
        </is>
      </c>
      <c r="B17" s="21" t="n">
        <v>6</v>
      </c>
    </row>
    <row r="19">
      <c r="A19" s="19" t="inlineStr">
        <is>
          <t>Source: the report's published Class A–D distribution (4 / 11 / 17 / 6).</t>
        </is>
      </c>
    </row>
  </sheetData>
  <hyperlinks>
    <hyperlink xmlns:r="http://schemas.openxmlformats.org/officeDocument/2006/relationships" ref="A12" r:id="rId1"/>
    <hyperlink xmlns:r="http://schemas.openxmlformats.org/officeDocument/2006/relationships" ref="A19" r:id="rId2"/>
  </hyperlinks>
  <pageMargins left="0.75" right="0.75" top="1" bottom="1"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2026-08-20T22:38:18Z</dcterms:created>
  <dcterms:modified xmlns:dcterms="http://purl.org/dc/terms/" xmlns:xsi="http://www.w3.org/2001/XMLSchema-instance" xsi:type="dcterms:W3CDTF">2026-08-20T22:38:18Z</dcterms:modified>
</cp:coreProperties>
</file>